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Marcelo\Desktop\"/>
    </mc:Choice>
  </mc:AlternateContent>
  <xr:revisionPtr revIDLastSave="0" documentId="13_ncr:1_{964316FA-FF82-48EF-AF1A-94A671C02890}" xr6:coauthVersionLast="45" xr6:coauthVersionMax="45" xr10:uidLastSave="{00000000-0000-0000-0000-000000000000}"/>
  <bookViews>
    <workbookView xWindow="-120" yWindow="-120" windowWidth="19440" windowHeight="15000" tabRatio="500" xr2:uid="{00000000-000D-0000-FFFF-FFFF00000000}"/>
  </bookViews>
  <sheets>
    <sheet name="RECIBO_MODELO" sheetId="1" r:id="rId1"/>
  </sheets>
  <definedNames>
    <definedName name="_xlnm.Print_Area" localSheetId="0">RECIBO_MODELO!$A$1:$I$37</definedName>
    <definedName name="ITEM_RECIBO">#REF!</definedName>
    <definedName name="Letra">RECIBO_MODELO!$Z$16:$AG$25</definedName>
  </definedNames>
  <calcPr calcId="19102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I12" i="1" l="1"/>
  <c r="E18" i="1" l="1"/>
  <c r="H35" i="1" l="1"/>
  <c r="A15" i="1"/>
  <c r="C15" i="1" s="1"/>
  <c r="H12" i="1"/>
  <c r="L8" i="1"/>
  <c r="BM4" i="1"/>
  <c r="BM3" i="1"/>
  <c r="BM2" i="1"/>
  <c r="E21" i="1" l="1"/>
  <c r="Y26" i="1" l="1"/>
  <c r="Y27" i="1" s="1"/>
  <c r="AD26" i="1" l="1"/>
  <c r="AD27" i="1" s="1"/>
  <c r="AC26" i="1" l="1"/>
  <c r="AC27" i="1" s="1"/>
  <c r="AB26" i="1"/>
  <c r="AB27" i="1" s="1"/>
  <c r="AE26" i="1"/>
  <c r="AE27" i="1" s="1"/>
  <c r="AA26" i="1"/>
  <c r="AA27" i="1" s="1"/>
  <c r="Z26" i="1"/>
  <c r="Z27" i="1" s="1"/>
  <c r="AF17" i="1" l="1"/>
  <c r="AF27" i="1"/>
  <c r="C29" i="1"/>
  <c r="F25" i="1" s="1"/>
  <c r="F23" i="1" l="1"/>
  <c r="F26" i="1"/>
  <c r="F24" i="1"/>
  <c r="F29" i="1" l="1"/>
  <c r="I27" i="1" s="1"/>
  <c r="I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0" authorId="0" shapeId="0" xr:uid="{00000000-0006-0000-0000-000001000000}">
      <text>
        <r>
          <rPr>
            <sz val="8"/>
            <color rgb="FF000000"/>
            <rFont val="Tahoma"/>
            <family val="2"/>
            <charset val="1"/>
          </rPr>
          <t>Cargar la fecha de ingreso con este formato:</t>
        </r>
        <r>
          <rPr>
            <b/>
            <sz val="8"/>
            <color rgb="FF000000"/>
            <rFont val="Tahoma"/>
            <family val="2"/>
            <charset val="1"/>
          </rPr>
          <t xml:space="preserve">  </t>
        </r>
        <r>
          <rPr>
            <b/>
            <sz val="10"/>
            <color rgb="FFFF0000"/>
            <rFont val="Tahoma"/>
            <family val="2"/>
            <charset val="1"/>
          </rPr>
          <t>dd/mm/aaaa</t>
        </r>
      </text>
    </comment>
    <comment ref="F12" authorId="0" shapeId="0" xr:uid="{00000000-0006-0000-0000-000002000000}">
      <text>
        <r>
          <rPr>
            <b/>
            <sz val="8"/>
            <color rgb="FF000000"/>
            <rFont val="Tahoma"/>
            <family val="2"/>
            <charset val="1"/>
          </rPr>
          <t xml:space="preserve">Cargar el mes que se abona con este formato: </t>
        </r>
        <r>
          <rPr>
            <b/>
            <sz val="8"/>
            <color rgb="FFFF0000"/>
            <rFont val="Tahoma"/>
            <family val="2"/>
            <charset val="1"/>
          </rPr>
          <t>dd/mm/aaaa</t>
        </r>
      </text>
    </comment>
    <comment ref="A35" authorId="0" shapeId="0" xr:uid="{00000000-0006-0000-0000-000003000000}">
      <text>
        <r>
          <rPr>
            <b/>
            <sz val="8"/>
            <color rgb="FF000000"/>
            <rFont val="Tahoma"/>
            <family val="2"/>
            <charset val="1"/>
          </rPr>
          <t xml:space="preserve">DESPLEGAR PARA ELEGIR ORIGINAL O DUPLICADO
</t>
        </r>
      </text>
    </comment>
  </commentList>
</comments>
</file>

<file path=xl/sharedStrings.xml><?xml version="1.0" encoding="utf-8"?>
<sst xmlns="http://schemas.openxmlformats.org/spreadsheetml/2006/main" count="124" uniqueCount="121">
  <si>
    <t>PUESTO</t>
  </si>
  <si>
    <t>BÁSICO</t>
  </si>
  <si>
    <t>CAPACITACIÓN</t>
  </si>
  <si>
    <t>NN SEGURIDAD</t>
  </si>
  <si>
    <t>LOGO</t>
  </si>
  <si>
    <t>CONTROLADOR</t>
  </si>
  <si>
    <t>GAUCHO ROBERTO 1535</t>
  </si>
  <si>
    <t>ENCARGADO DE CONTROL</t>
  </si>
  <si>
    <t>C.U.I.T.</t>
  </si>
  <si>
    <t>XXXXXXXXXXXXX</t>
  </si>
  <si>
    <t>JEFE DE CONTROL</t>
  </si>
  <si>
    <t>LEGAJO Nº</t>
  </si>
  <si>
    <t>LOCALIDAD</t>
  </si>
  <si>
    <t>ORIGINAL</t>
  </si>
  <si>
    <t>APELLIDO Y NOMBRES DEL EMPLEADO</t>
  </si>
  <si>
    <t>C.U.I.L.</t>
  </si>
  <si>
    <t>FECHA DE INGRESO</t>
  </si>
  <si>
    <t>O</t>
  </si>
  <si>
    <t>DUPLICADO</t>
  </si>
  <si>
    <t>PEREZ JUAN</t>
  </si>
  <si>
    <t>23-26478014-4</t>
  </si>
  <si>
    <t>CATEGORIA</t>
  </si>
  <si>
    <t>CAT. PROFESIONAL</t>
  </si>
  <si>
    <t>PERIODO DE PAGO</t>
  </si>
  <si>
    <t>LUGAR Y FECHA DE PAGO</t>
  </si>
  <si>
    <t>VIGILADOR GENERAL</t>
  </si>
  <si>
    <t>VIGILADOR</t>
  </si>
  <si>
    <t>ULTIMO DEPOSITO DE LAS CONTRIBUCIONES Y APORTES</t>
  </si>
  <si>
    <t>SUELDO / JORNAL</t>
  </si>
  <si>
    <t>O. SOCIAL</t>
  </si>
  <si>
    <t>FECHA</t>
  </si>
  <si>
    <t>PERIODO</t>
  </si>
  <si>
    <t>BANCO</t>
  </si>
  <si>
    <t>xxxxxxxxx</t>
  </si>
  <si>
    <t>de la Nación Argentina</t>
  </si>
  <si>
    <t>Numero a Desglosar</t>
  </si>
  <si>
    <t>Millon</t>
  </si>
  <si>
    <t>Mil</t>
  </si>
  <si>
    <t>C</t>
  </si>
  <si>
    <t>D</t>
  </si>
  <si>
    <t>U</t>
  </si>
  <si>
    <t>0/100</t>
  </si>
  <si>
    <t>CONCEPTO</t>
  </si>
  <si>
    <t>UNID.</t>
  </si>
  <si>
    <t>HABERES</t>
  </si>
  <si>
    <t>RETENCIONES</t>
  </si>
  <si>
    <t>ASIGNACIONES</t>
  </si>
  <si>
    <t>DEDUCCIONES</t>
  </si>
  <si>
    <t>NO REMUNERATIVO</t>
  </si>
  <si>
    <t>CML</t>
  </si>
  <si>
    <t>DML</t>
  </si>
  <si>
    <t>UML</t>
  </si>
  <si>
    <t>CM</t>
  </si>
  <si>
    <t>DM</t>
  </si>
  <si>
    <t>UM</t>
  </si>
  <si>
    <t xml:space="preserve">UN MIL </t>
  </si>
  <si>
    <t xml:space="preserve">CIEN  </t>
  </si>
  <si>
    <t xml:space="preserve">CIENTO </t>
  </si>
  <si>
    <t xml:space="preserve">DIEZ </t>
  </si>
  <si>
    <t xml:space="preserve">ONCE </t>
  </si>
  <si>
    <t xml:space="preserve">UNO </t>
  </si>
  <si>
    <t>SUELDO BASICO</t>
  </si>
  <si>
    <t xml:space="preserve">TRES MIL </t>
  </si>
  <si>
    <t xml:space="preserve">TRESCIENTOS </t>
  </si>
  <si>
    <t xml:space="preserve">TREINTA </t>
  </si>
  <si>
    <t xml:space="preserve">TREINTA Y </t>
  </si>
  <si>
    <t xml:space="preserve">TRECE </t>
  </si>
  <si>
    <t xml:space="preserve">TRES </t>
  </si>
  <si>
    <t>ANTIGÜEDAD (1% anual)</t>
  </si>
  <si>
    <t xml:space="preserve">CUATRO MIL </t>
  </si>
  <si>
    <t xml:space="preserve">CUATROCIENTOS </t>
  </si>
  <si>
    <t xml:space="preserve">CUARENTA </t>
  </si>
  <si>
    <t xml:space="preserve">CUARENTA Y </t>
  </si>
  <si>
    <t xml:space="preserve">CATORCE </t>
  </si>
  <si>
    <t xml:space="preserve">CUATRO </t>
  </si>
  <si>
    <t xml:space="preserve">PRESENTISMO </t>
  </si>
  <si>
    <t xml:space="preserve">CINCO MIL </t>
  </si>
  <si>
    <t xml:space="preserve">QUINIENTOS </t>
  </si>
  <si>
    <t xml:space="preserve">CINCUENTA </t>
  </si>
  <si>
    <t xml:space="preserve">CINCUENTA Y </t>
  </si>
  <si>
    <t xml:space="preserve">QUINCE </t>
  </si>
  <si>
    <t xml:space="preserve">CINCO </t>
  </si>
  <si>
    <t>VIATICOS</t>
  </si>
  <si>
    <t xml:space="preserve">SEIS MIL </t>
  </si>
  <si>
    <t xml:space="preserve">SEISCIENTOS </t>
  </si>
  <si>
    <t xml:space="preserve">SESENTA </t>
  </si>
  <si>
    <t xml:space="preserve">SESENTA Y </t>
  </si>
  <si>
    <t xml:space="preserve">DIECISEIS </t>
  </si>
  <si>
    <t xml:space="preserve">SEIS </t>
  </si>
  <si>
    <t>JUBILACION</t>
  </si>
  <si>
    <t xml:space="preserve">SIETE MIL </t>
  </si>
  <si>
    <t xml:space="preserve">SETECIENTOS </t>
  </si>
  <si>
    <t xml:space="preserve">SETENTA </t>
  </si>
  <si>
    <t xml:space="preserve">SETENTA Y </t>
  </si>
  <si>
    <t xml:space="preserve">DIECISIETE </t>
  </si>
  <si>
    <t xml:space="preserve">SIETE </t>
  </si>
  <si>
    <t>INSSJP (LEY 19.032)</t>
  </si>
  <si>
    <t xml:space="preserve">OCHO MIL </t>
  </si>
  <si>
    <t xml:space="preserve">OCHOCIENTOS </t>
  </si>
  <si>
    <t xml:space="preserve">OCHENTA </t>
  </si>
  <si>
    <t xml:space="preserve">OCHENTA Y </t>
  </si>
  <si>
    <t xml:space="preserve">DIECIOCHO </t>
  </si>
  <si>
    <t xml:space="preserve">OCHO </t>
  </si>
  <si>
    <t>OBRA SOCIAL</t>
  </si>
  <si>
    <t xml:space="preserve">NUEVE MIL </t>
  </si>
  <si>
    <t xml:space="preserve">NOVECIENTOS </t>
  </si>
  <si>
    <t xml:space="preserve">NOVENTA </t>
  </si>
  <si>
    <t xml:space="preserve">NOVENTA Y </t>
  </si>
  <si>
    <t xml:space="preserve">DIECINUEVE </t>
  </si>
  <si>
    <t xml:space="preserve">NUEVE </t>
  </si>
  <si>
    <t>CUOTA SINDICAL</t>
  </si>
  <si>
    <t>Redondeo</t>
  </si>
  <si>
    <t>TOTAL</t>
  </si>
  <si>
    <t xml:space="preserve">NETO A </t>
  </si>
  <si>
    <t>BRUTO</t>
  </si>
  <si>
    <t>PERCIBIR</t>
  </si>
  <si>
    <t>SON PESOS:</t>
  </si>
  <si>
    <t>HS. EXTRAS 50%</t>
  </si>
  <si>
    <t>15/04/2017</t>
  </si>
  <si>
    <t xml:space="preserve">treinta y cuatro mil quinientos dieciseis  </t>
  </si>
  <si>
    <t>LA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</si>
</sst>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\ %"/>
    <numFmt numFmtId="165" formatCode="dd/mm/yyyy"/>
    <numFmt numFmtId="166" formatCode="mm/yy"/>
    <numFmt numFmtId="167" formatCode="dd\-mmm&quot; de &quot;yyyy"/>
    <numFmt numFmtId="168" formatCode="0.000"/>
    <numFmt numFmtId="169" formatCode="0.00000"/>
    <numFmt numFmtId="170" formatCode="0.0%"/>
    <numFmt numFmtId="171" formatCode=";;;"/>
    <numFmt numFmtId="172" formatCode="0.00_);[Red]\(0.00\)"/>
  </numFmts>
  <fonts count="19" x14ac:knownFonts="1"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13"/>
      <name val="Bookman Old Style"/>
      <family val="1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i/>
      <sz val="12"/>
      <name val="Arial"/>
      <family val="2"/>
      <charset val="1"/>
    </font>
    <font>
      <b/>
      <sz val="10"/>
      <color rgb="FFFFFFFF"/>
      <name val="Arial"/>
      <family val="2"/>
      <charset val="1"/>
    </font>
    <font>
      <sz val="8"/>
      <name val="Arial"/>
      <family val="2"/>
      <charset val="1"/>
    </font>
    <font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color rgb="FFFFFFFF"/>
      <name val="Arial"/>
      <family val="2"/>
      <charset val="1"/>
    </font>
    <font>
      <b/>
      <sz val="9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b/>
      <sz val="8"/>
      <color rgb="FF000000"/>
      <name val="Tahoma"/>
      <family val="2"/>
      <charset val="1"/>
    </font>
    <font>
      <b/>
      <sz val="8"/>
      <color rgb="FFFF0000"/>
      <name val="Tahoma"/>
      <family val="2"/>
      <charset val="1"/>
    </font>
    <font>
      <sz val="8"/>
      <color rgb="FF000000"/>
      <name val="Tahoma"/>
      <family val="2"/>
      <charset val="1"/>
    </font>
    <font>
      <b/>
      <sz val="10"/>
      <color rgb="FFFF0000"/>
      <name val="Tahoma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</borders>
  <cellStyleXfs count="2">
    <xf numFmtId="0" fontId="0" fillId="0" borderId="0"/>
    <xf numFmtId="164" fontId="18" fillId="0" borderId="0" applyBorder="0" applyProtection="0"/>
  </cellStyleXfs>
  <cellXfs count="14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/>
    <xf numFmtId="0" fontId="3" fillId="2" borderId="2" xfId="0" applyFont="1" applyFill="1" applyBorder="1" applyAlignment="1">
      <alignment horizontal="center"/>
    </xf>
    <xf numFmtId="0" fontId="0" fillId="2" borderId="0" xfId="0" applyFill="1" applyBorder="1"/>
    <xf numFmtId="0" fontId="4" fillId="2" borderId="4" xfId="0" applyFont="1" applyFill="1" applyBorder="1" applyAlignment="1">
      <alignment horizontal="center"/>
    </xf>
    <xf numFmtId="2" fontId="0" fillId="0" borderId="0" xfId="0" applyNumberFormat="1"/>
    <xf numFmtId="164" fontId="0" fillId="0" borderId="0" xfId="1" applyFont="1" applyBorder="1" applyAlignment="1" applyProtection="1"/>
    <xf numFmtId="49" fontId="0" fillId="2" borderId="5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6" xfId="0" applyBorder="1"/>
    <xf numFmtId="0" fontId="0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4" fillId="3" borderId="1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7" fontId="0" fillId="0" borderId="19" xfId="0" applyNumberForma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8" fillId="0" borderId="0" xfId="0" applyFont="1"/>
    <xf numFmtId="166" fontId="0" fillId="0" borderId="25" xfId="0" applyNumberForma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26" xfId="0" applyBorder="1" applyAlignment="1"/>
    <xf numFmtId="0" fontId="0" fillId="0" borderId="27" xfId="0" applyBorder="1" applyAlignment="1"/>
    <xf numFmtId="0" fontId="0" fillId="0" borderId="27" xfId="0" applyBorder="1" applyAlignment="1">
      <alignment horizontal="right"/>
    </xf>
    <xf numFmtId="0" fontId="0" fillId="0" borderId="28" xfId="0" applyBorder="1" applyAlignment="1"/>
    <xf numFmtId="0" fontId="6" fillId="0" borderId="0" xfId="0" applyFont="1" applyBorder="1" applyAlignment="1">
      <alignment horizontal="center" vertical="center"/>
    </xf>
    <xf numFmtId="0" fontId="11" fillId="3" borderId="30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2" fontId="0" fillId="0" borderId="33" xfId="0" applyNumberFormat="1" applyBorder="1" applyAlignment="1">
      <alignment horizontal="right"/>
    </xf>
    <xf numFmtId="0" fontId="0" fillId="0" borderId="32" xfId="0" applyBorder="1" applyProtection="1">
      <protection locked="0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right"/>
    </xf>
    <xf numFmtId="168" fontId="0" fillId="0" borderId="0" xfId="0" applyNumberFormat="1"/>
    <xf numFmtId="2" fontId="1" fillId="0" borderId="0" xfId="0" applyNumberFormat="1" applyFont="1" applyBorder="1" applyAlignment="1">
      <alignment horizontal="center" vertical="center"/>
    </xf>
    <xf numFmtId="0" fontId="0" fillId="2" borderId="32" xfId="0" applyFill="1" applyBorder="1" applyProtection="1">
      <protection locked="0"/>
    </xf>
    <xf numFmtId="2" fontId="0" fillId="5" borderId="33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right"/>
    </xf>
    <xf numFmtId="2" fontId="0" fillId="2" borderId="34" xfId="0" applyNumberFormat="1" applyFill="1" applyBorder="1" applyAlignment="1">
      <alignment horizontal="right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69" fontId="0" fillId="0" borderId="0" xfId="0" applyNumberFormat="1"/>
    <xf numFmtId="170" fontId="0" fillId="0" borderId="33" xfId="1" applyNumberFormat="1" applyFont="1" applyBorder="1" applyAlignment="1" applyProtection="1">
      <alignment horizontal="center"/>
    </xf>
    <xf numFmtId="2" fontId="0" fillId="2" borderId="35" xfId="0" applyNumberFormat="1" applyFill="1" applyBorder="1" applyAlignment="1">
      <alignment horizontal="right"/>
    </xf>
    <xf numFmtId="171" fontId="0" fillId="2" borderId="34" xfId="0" applyNumberForma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 vertical="center"/>
    </xf>
    <xf numFmtId="172" fontId="0" fillId="0" borderId="33" xfId="0" applyNumberFormat="1" applyBorder="1" applyAlignment="1">
      <alignment horizontal="center"/>
    </xf>
    <xf numFmtId="2" fontId="0" fillId="0" borderId="35" xfId="0" applyNumberFormat="1" applyBorder="1" applyAlignment="1">
      <alignment horizontal="right"/>
    </xf>
    <xf numFmtId="172" fontId="0" fillId="0" borderId="34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34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3" xfId="0" applyBorder="1"/>
    <xf numFmtId="0" fontId="0" fillId="0" borderId="8" xfId="0" applyBorder="1"/>
    <xf numFmtId="0" fontId="4" fillId="0" borderId="1" xfId="0" applyFont="1" applyBorder="1"/>
    <xf numFmtId="0" fontId="0" fillId="0" borderId="36" xfId="0" applyBorder="1"/>
    <xf numFmtId="0" fontId="0" fillId="0" borderId="36" xfId="0" applyBorder="1" applyAlignment="1">
      <alignment horizontal="right"/>
    </xf>
    <xf numFmtId="0" fontId="0" fillId="0" borderId="2" xfId="0" applyBorder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6" fillId="0" borderId="0" xfId="0" applyFont="1" applyBorder="1"/>
    <xf numFmtId="0" fontId="4" fillId="0" borderId="38" xfId="0" applyFont="1" applyBorder="1"/>
    <xf numFmtId="0" fontId="4" fillId="0" borderId="38" xfId="0" applyFont="1" applyBorder="1" applyAlignment="1">
      <alignment horizontal="right"/>
    </xf>
    <xf numFmtId="0" fontId="0" fillId="0" borderId="33" xfId="0" applyFont="1" applyFill="1" applyBorder="1" applyAlignment="1">
      <alignment horizontal="left"/>
    </xf>
    <xf numFmtId="170" fontId="0" fillId="0" borderId="33" xfId="1" applyNumberFormat="1" applyFont="1" applyFill="1" applyBorder="1" applyAlignment="1" applyProtection="1">
      <alignment horizontal="center"/>
    </xf>
    <xf numFmtId="2" fontId="0" fillId="0" borderId="33" xfId="0" applyNumberFormat="1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2" fontId="0" fillId="6" borderId="33" xfId="0" applyNumberFormat="1" applyFill="1" applyBorder="1" applyAlignment="1">
      <alignment horizontal="center"/>
    </xf>
    <xf numFmtId="2" fontId="0" fillId="7" borderId="33" xfId="0" applyNumberFormat="1" applyFill="1" applyBorder="1" applyAlignment="1">
      <alignment horizontal="center"/>
    </xf>
    <xf numFmtId="0" fontId="8" fillId="2" borderId="0" xfId="0" applyFont="1" applyFill="1"/>
    <xf numFmtId="1" fontId="0" fillId="0" borderId="0" xfId="0" applyNumberFormat="1"/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4" fontId="13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4" fontId="13" fillId="7" borderId="23" xfId="0" applyNumberFormat="1" applyFont="1" applyFill="1" applyBorder="1" applyAlignment="1" applyProtection="1">
      <alignment horizontal="center" vertical="center"/>
      <protection hidden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5" borderId="33" xfId="0" applyFont="1" applyFill="1" applyBorder="1" applyAlignment="1">
      <alignment horizontal="left"/>
    </xf>
    <xf numFmtId="0" fontId="0" fillId="6" borderId="33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1" fillId="3" borderId="2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5" fontId="0" fillId="0" borderId="24" xfId="0" applyNumberFormat="1" applyBorder="1" applyAlignment="1">
      <alignment horizontal="center"/>
    </xf>
    <xf numFmtId="166" fontId="0" fillId="0" borderId="25" xfId="0" applyNumberFormat="1" applyFont="1" applyBorder="1" applyAlignment="1">
      <alignment horizontal="center"/>
    </xf>
    <xf numFmtId="0" fontId="0" fillId="4" borderId="0" xfId="0" applyFont="1" applyFill="1" applyAlignment="1">
      <alignment horizontal="center"/>
    </xf>
    <xf numFmtId="166" fontId="0" fillId="0" borderId="16" xfId="0" applyNumberFormat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828360</xdr:colOff>
      <xdr:row>51</xdr:row>
      <xdr:rowOff>37605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989604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828360</xdr:colOff>
      <xdr:row>51</xdr:row>
      <xdr:rowOff>37605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989604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828360</xdr:colOff>
      <xdr:row>51</xdr:row>
      <xdr:rowOff>37605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989604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828360</xdr:colOff>
      <xdr:row>51</xdr:row>
      <xdr:rowOff>37605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89604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828360</xdr:colOff>
      <xdr:row>51</xdr:row>
      <xdr:rowOff>37605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989604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952500</xdr:colOff>
      <xdr:row>49</xdr:row>
      <xdr:rowOff>28575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952500</xdr:colOff>
      <xdr:row>49</xdr:row>
      <xdr:rowOff>28575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952500</xdr:colOff>
      <xdr:row>49</xdr:row>
      <xdr:rowOff>28575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37"/>
  <sheetViews>
    <sheetView showGridLines="0" tabSelected="1" topLeftCell="A4" zoomScaleNormal="100" workbookViewId="0">
      <selection activeCell="I8" sqref="I8"/>
    </sheetView>
  </sheetViews>
  <sheetFormatPr baseColWidth="10" defaultColWidth="9.140625" defaultRowHeight="12.75" x14ac:dyDescent="0.2"/>
  <cols>
    <col min="1" max="1" width="4.42578125"/>
    <col min="2" max="2" width="9.42578125"/>
    <col min="3" max="3" width="23.140625"/>
    <col min="4" max="4" width="9.85546875"/>
    <col min="5" max="5" width="15.140625" style="1"/>
    <col min="6" max="6" width="14.140625"/>
    <col min="7" max="7" width="17.140625"/>
    <col min="8" max="8" width="15.42578125"/>
    <col min="9" max="9" width="19.85546875"/>
    <col min="10" max="10" width="16"/>
    <col min="11" max="11" width="9.42578125"/>
    <col min="12" max="12" width="18.42578125" style="2"/>
    <col min="13" max="13" width="18.85546875" style="3"/>
    <col min="14" max="14" width="5.42578125" style="4"/>
    <col min="15" max="18" width="5.28515625" style="3"/>
    <col min="19" max="21" width="4.42578125" style="4"/>
    <col min="22" max="23" width="4.42578125" style="3"/>
    <col min="24" max="24" width="1.7109375" style="3"/>
    <col min="25" max="25" width="12.42578125" style="3"/>
    <col min="26" max="26" width="6.140625" style="3"/>
    <col min="27" max="27" width="16.7109375" style="3"/>
    <col min="28" max="28" width="11.42578125" style="3"/>
    <col min="29" max="29" width="13.42578125" style="3"/>
    <col min="30" max="30" width="13.28515625" style="3"/>
    <col min="31" max="32" width="8.7109375" style="3"/>
    <col min="33" max="33" width="11" style="5"/>
    <col min="34" max="63" width="8.42578125"/>
    <col min="64" max="64" width="25"/>
    <col min="65" max="65" width="11"/>
    <col min="66" max="66" width="14"/>
    <col min="67" max="1025" width="8.42578125"/>
  </cols>
  <sheetData>
    <row r="1" spans="1:66" ht="21" customHeight="1" x14ac:dyDescent="0.25">
      <c r="A1" s="141"/>
      <c r="B1" s="141"/>
      <c r="C1" s="141"/>
      <c r="D1" s="141"/>
      <c r="E1" s="141"/>
      <c r="F1" s="141"/>
      <c r="G1" s="141"/>
      <c r="H1" s="141"/>
      <c r="I1" s="6"/>
      <c r="L1" s="5"/>
      <c r="M1" s="4"/>
      <c r="O1" s="4"/>
      <c r="S1" s="3"/>
      <c r="T1" s="3"/>
      <c r="U1" s="3"/>
      <c r="BL1" t="s">
        <v>0</v>
      </c>
      <c r="BM1" t="s">
        <v>1</v>
      </c>
      <c r="BN1" t="s">
        <v>2</v>
      </c>
    </row>
    <row r="2" spans="1:66" ht="21" customHeight="1" x14ac:dyDescent="0.2">
      <c r="A2" s="142" t="s">
        <v>3</v>
      </c>
      <c r="B2" s="142"/>
      <c r="C2" s="142"/>
      <c r="D2" s="142"/>
      <c r="E2" s="142"/>
      <c r="F2" s="7"/>
      <c r="G2" s="143"/>
      <c r="H2" s="143"/>
      <c r="I2" s="8" t="s">
        <v>4</v>
      </c>
      <c r="L2" s="5"/>
      <c r="M2" s="4"/>
      <c r="O2" s="4"/>
      <c r="S2" s="3"/>
      <c r="T2" s="3"/>
      <c r="U2" s="3"/>
      <c r="BL2" t="s">
        <v>5</v>
      </c>
      <c r="BM2" s="9">
        <f>3000/22*1.25</f>
        <v>170.45454545454547</v>
      </c>
      <c r="BN2" s="10">
        <v>0</v>
      </c>
    </row>
    <row r="3" spans="1:66" ht="21" customHeight="1" x14ac:dyDescent="0.2">
      <c r="A3" s="11" t="s">
        <v>6</v>
      </c>
      <c r="B3" s="12"/>
      <c r="C3" s="13"/>
      <c r="D3" s="14"/>
      <c r="E3" s="15"/>
      <c r="F3" s="14"/>
      <c r="G3" s="7"/>
      <c r="H3" s="7"/>
      <c r="I3" s="16"/>
      <c r="L3" s="5"/>
      <c r="M3" s="4"/>
      <c r="O3" s="4"/>
      <c r="S3" s="3"/>
      <c r="T3" s="3"/>
      <c r="U3" s="3"/>
      <c r="BL3" t="s">
        <v>7</v>
      </c>
      <c r="BM3" s="9">
        <f>3300/22*1.25</f>
        <v>187.5</v>
      </c>
      <c r="BN3" s="10">
        <v>0.1</v>
      </c>
    </row>
    <row r="4" spans="1:66" ht="26.25" customHeight="1" x14ac:dyDescent="0.2">
      <c r="A4" s="17" t="s">
        <v>8</v>
      </c>
      <c r="B4" s="18"/>
      <c r="C4" s="19" t="s">
        <v>9</v>
      </c>
      <c r="D4" s="20"/>
      <c r="E4" s="20"/>
      <c r="F4" s="20"/>
      <c r="G4" s="20"/>
      <c r="H4" s="20"/>
      <c r="I4" s="21"/>
      <c r="L4" s="5"/>
      <c r="M4" s="4"/>
      <c r="O4" s="4"/>
      <c r="S4" s="3"/>
      <c r="T4" s="3"/>
      <c r="U4" s="3"/>
      <c r="BL4" t="s">
        <v>10</v>
      </c>
      <c r="BM4" s="9">
        <f>3630/22*1.25</f>
        <v>206.25</v>
      </c>
      <c r="BN4" s="10">
        <v>0.2</v>
      </c>
    </row>
    <row r="5" spans="1:66" ht="16.5" customHeight="1" x14ac:dyDescent="0.2">
      <c r="A5" s="144"/>
      <c r="B5" s="144"/>
      <c r="C5" s="144"/>
      <c r="D5" s="144"/>
      <c r="E5" s="144"/>
      <c r="F5" s="144"/>
      <c r="G5" s="144"/>
      <c r="H5" s="144"/>
      <c r="I5" s="22" t="s">
        <v>11</v>
      </c>
      <c r="L5" s="5"/>
      <c r="M5" s="4"/>
      <c r="O5" s="4"/>
      <c r="S5" s="3"/>
      <c r="T5" s="3"/>
      <c r="U5" s="3"/>
    </row>
    <row r="6" spans="1:66" ht="17.25" customHeight="1" x14ac:dyDescent="0.2">
      <c r="A6" s="145"/>
      <c r="B6" s="145"/>
      <c r="C6" s="145"/>
      <c r="D6" s="145"/>
      <c r="E6" s="145"/>
      <c r="F6" s="145"/>
      <c r="G6" s="145"/>
      <c r="H6" s="145"/>
      <c r="I6" s="23">
        <v>1</v>
      </c>
      <c r="L6" s="5"/>
      <c r="M6" s="4"/>
      <c r="O6" s="4"/>
      <c r="S6" s="3"/>
      <c r="T6" s="3"/>
      <c r="U6" s="3"/>
    </row>
    <row r="7" spans="1:66" s="26" customFormat="1" ht="12.75" customHeight="1" x14ac:dyDescent="0.2">
      <c r="A7" s="24"/>
      <c r="B7" s="25"/>
      <c r="C7" s="25"/>
      <c r="D7" s="25"/>
      <c r="E7" s="25"/>
      <c r="F7" s="25"/>
      <c r="G7" s="25"/>
      <c r="H7" s="25"/>
      <c r="I7" s="22" t="s">
        <v>12</v>
      </c>
      <c r="L7" s="27"/>
      <c r="M7" s="4"/>
      <c r="N7" s="4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7"/>
    </row>
    <row r="8" spans="1:66" s="30" customFormat="1" ht="27" customHeight="1" x14ac:dyDescent="0.2">
      <c r="A8" s="28"/>
      <c r="B8" s="29"/>
      <c r="C8" s="29"/>
      <c r="D8" s="29"/>
      <c r="E8" s="29"/>
      <c r="F8" s="29"/>
      <c r="G8" s="29"/>
      <c r="H8" s="29"/>
      <c r="I8" s="23" t="s">
        <v>120</v>
      </c>
      <c r="K8" s="31"/>
      <c r="L8" s="32">
        <f>+G10-K8+1</f>
        <v>42841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1"/>
      <c r="BL8" s="30" t="s">
        <v>13</v>
      </c>
    </row>
    <row r="9" spans="1:66" ht="12.75" customHeight="1" x14ac:dyDescent="0.2">
      <c r="A9" s="137" t="s">
        <v>14</v>
      </c>
      <c r="B9" s="137"/>
      <c r="C9" s="137"/>
      <c r="D9" s="137"/>
      <c r="E9" s="137"/>
      <c r="F9" s="33" t="s">
        <v>15</v>
      </c>
      <c r="G9" s="136" t="s">
        <v>16</v>
      </c>
      <c r="H9" s="136"/>
      <c r="I9" s="34" t="s">
        <v>17</v>
      </c>
      <c r="L9" s="5"/>
      <c r="N9" s="3"/>
      <c r="S9" s="3"/>
      <c r="T9" s="3"/>
      <c r="U9" s="3"/>
      <c r="BL9" t="s">
        <v>18</v>
      </c>
    </row>
    <row r="10" spans="1:66" s="37" customFormat="1" ht="29.25" customHeight="1" x14ac:dyDescent="0.2">
      <c r="A10" s="138" t="s">
        <v>19</v>
      </c>
      <c r="B10" s="138"/>
      <c r="C10" s="138"/>
      <c r="D10" s="138"/>
      <c r="E10" s="138"/>
      <c r="F10" s="35" t="s">
        <v>20</v>
      </c>
      <c r="G10" s="139" t="s">
        <v>118</v>
      </c>
      <c r="H10" s="139"/>
      <c r="I10" s="36"/>
      <c r="L10" s="3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8"/>
    </row>
    <row r="11" spans="1:66" s="39" customFormat="1" ht="12.75" customHeight="1" x14ac:dyDescent="0.2">
      <c r="A11" s="135" t="s">
        <v>21</v>
      </c>
      <c r="B11" s="135"/>
      <c r="C11" s="135"/>
      <c r="D11" s="136" t="s">
        <v>22</v>
      </c>
      <c r="E11" s="136"/>
      <c r="F11" s="136" t="s">
        <v>23</v>
      </c>
      <c r="G11" s="136"/>
      <c r="H11" s="140" t="s">
        <v>24</v>
      </c>
      <c r="I11" s="140"/>
      <c r="L11" s="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40"/>
    </row>
    <row r="12" spans="1:66" ht="12.75" customHeight="1" x14ac:dyDescent="0.2">
      <c r="A12" s="133" t="s">
        <v>25</v>
      </c>
      <c r="B12" s="133"/>
      <c r="C12" s="133"/>
      <c r="D12" s="133" t="s">
        <v>26</v>
      </c>
      <c r="E12" s="133"/>
      <c r="F12" s="134">
        <v>44075</v>
      </c>
      <c r="G12" s="134"/>
      <c r="H12" s="23" t="str">
        <f>+I8</f>
        <v>LA PLATA</v>
      </c>
      <c r="I12" s="41">
        <f>+F12+34</f>
        <v>44109</v>
      </c>
      <c r="L12" s="5"/>
      <c r="N12" s="3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1:66" ht="12.75" customHeight="1" x14ac:dyDescent="0.2">
      <c r="A13" s="135" t="s">
        <v>27</v>
      </c>
      <c r="B13" s="135"/>
      <c r="C13" s="135"/>
      <c r="D13" s="135"/>
      <c r="E13" s="135"/>
      <c r="F13" s="135"/>
      <c r="G13" s="136" t="s">
        <v>28</v>
      </c>
      <c r="H13" s="136"/>
      <c r="I13" s="34" t="s">
        <v>29</v>
      </c>
      <c r="L13" s="5"/>
      <c r="N13" s="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</row>
    <row r="14" spans="1:66" ht="12.75" customHeight="1" x14ac:dyDescent="0.2">
      <c r="A14" s="127" t="s">
        <v>30</v>
      </c>
      <c r="B14" s="127"/>
      <c r="C14" s="44" t="s">
        <v>31</v>
      </c>
      <c r="D14" s="128" t="s">
        <v>32</v>
      </c>
      <c r="E14" s="128"/>
      <c r="F14" s="128"/>
      <c r="G14" s="129">
        <v>30800</v>
      </c>
      <c r="H14" s="129"/>
      <c r="I14" s="130" t="s">
        <v>33</v>
      </c>
      <c r="L14" s="45"/>
      <c r="N14" s="3"/>
      <c r="S14" s="3"/>
      <c r="T14" s="3"/>
      <c r="U14" s="3"/>
    </row>
    <row r="15" spans="1:66" s="47" customFormat="1" ht="12.75" customHeight="1" x14ac:dyDescent="0.2">
      <c r="A15" s="131">
        <f>+F12+9</f>
        <v>44084</v>
      </c>
      <c r="B15" s="131"/>
      <c r="C15" s="46">
        <f>+A15-30</f>
        <v>44054</v>
      </c>
      <c r="D15" s="132" t="s">
        <v>34</v>
      </c>
      <c r="E15" s="132"/>
      <c r="F15" s="132"/>
      <c r="G15" s="129"/>
      <c r="H15" s="129"/>
      <c r="I15" s="130"/>
      <c r="L15" s="48"/>
      <c r="M15" s="3"/>
      <c r="N15" s="3"/>
      <c r="O15" s="3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8"/>
    </row>
    <row r="16" spans="1:66" ht="12.75" customHeight="1" x14ac:dyDescent="0.2">
      <c r="A16" s="50"/>
      <c r="B16" s="51"/>
      <c r="C16" s="51"/>
      <c r="D16" s="51"/>
      <c r="E16" s="52"/>
      <c r="F16" s="51"/>
      <c r="G16" s="14"/>
      <c r="H16" s="51"/>
      <c r="I16" s="53"/>
      <c r="L16" s="5"/>
      <c r="M16" s="126" t="s">
        <v>35</v>
      </c>
      <c r="N16" s="124" t="s">
        <v>36</v>
      </c>
      <c r="O16" s="124"/>
      <c r="P16" s="124"/>
      <c r="Q16" s="124" t="s">
        <v>37</v>
      </c>
      <c r="R16" s="124"/>
      <c r="S16" s="124"/>
      <c r="T16" s="124" t="s">
        <v>38</v>
      </c>
      <c r="U16" s="124" t="s">
        <v>39</v>
      </c>
      <c r="V16" s="124" t="s">
        <v>40</v>
      </c>
      <c r="W16" s="124" t="s">
        <v>41</v>
      </c>
      <c r="X16" s="49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</row>
    <row r="17" spans="1:33" ht="12.75" customHeight="1" x14ac:dyDescent="0.2">
      <c r="A17" s="125" t="s">
        <v>42</v>
      </c>
      <c r="B17" s="125"/>
      <c r="C17" s="125"/>
      <c r="D17" s="55" t="s">
        <v>43</v>
      </c>
      <c r="E17" s="55" t="s">
        <v>44</v>
      </c>
      <c r="F17" s="55" t="s">
        <v>45</v>
      </c>
      <c r="G17" s="55" t="s">
        <v>46</v>
      </c>
      <c r="H17" s="55" t="s">
        <v>47</v>
      </c>
      <c r="I17" s="56" t="s">
        <v>48</v>
      </c>
      <c r="L17" s="5"/>
      <c r="M17" s="126"/>
      <c r="N17" s="49" t="s">
        <v>49</v>
      </c>
      <c r="O17" s="49" t="s">
        <v>50</v>
      </c>
      <c r="P17" s="49" t="s">
        <v>51</v>
      </c>
      <c r="Q17" s="49" t="s">
        <v>52</v>
      </c>
      <c r="R17" s="49" t="s">
        <v>53</v>
      </c>
      <c r="S17" s="49" t="s">
        <v>54</v>
      </c>
      <c r="T17" s="124"/>
      <c r="U17" s="124"/>
      <c r="V17" s="124"/>
      <c r="W17" s="124"/>
      <c r="X17" s="49">
        <v>1</v>
      </c>
      <c r="Y17" s="57" t="s">
        <v>55</v>
      </c>
      <c r="Z17" s="57" t="s">
        <v>56</v>
      </c>
      <c r="AA17" s="57" t="s">
        <v>57</v>
      </c>
      <c r="AB17" s="57" t="s">
        <v>58</v>
      </c>
      <c r="AC17" s="54">
        <v>0</v>
      </c>
      <c r="AD17" s="57" t="s">
        <v>59</v>
      </c>
      <c r="AE17" s="57" t="s">
        <v>60</v>
      </c>
      <c r="AF17" s="58" t="e">
        <f>INT(#REF!)</f>
        <v>#REF!</v>
      </c>
    </row>
    <row r="18" spans="1:33" ht="12.75" customHeight="1" x14ac:dyDescent="0.2">
      <c r="A18" s="61"/>
      <c r="B18" s="120" t="s">
        <v>61</v>
      </c>
      <c r="C18" s="120"/>
      <c r="D18" s="59">
        <v>25</v>
      </c>
      <c r="E18" s="109">
        <f>+(+G14/25)*D18</f>
        <v>30800</v>
      </c>
      <c r="F18" s="62"/>
      <c r="G18" s="60"/>
      <c r="H18" s="60"/>
      <c r="I18" s="63"/>
      <c r="K18" s="64"/>
      <c r="L18" s="5"/>
      <c r="M18" s="65"/>
      <c r="N18" s="49"/>
      <c r="O18" s="49"/>
      <c r="P18" s="58"/>
      <c r="Q18" s="49"/>
      <c r="R18" s="49"/>
      <c r="S18" s="49"/>
      <c r="T18" s="49"/>
      <c r="U18" s="49"/>
      <c r="V18" s="65"/>
      <c r="W18" s="49"/>
      <c r="X18" s="49"/>
      <c r="Y18" s="57" t="s">
        <v>62</v>
      </c>
      <c r="Z18" s="54">
        <v>0</v>
      </c>
      <c r="AA18" s="57" t="s">
        <v>63</v>
      </c>
      <c r="AB18" s="57" t="s">
        <v>64</v>
      </c>
      <c r="AC18" s="57" t="s">
        <v>65</v>
      </c>
      <c r="AD18" s="57" t="s">
        <v>66</v>
      </c>
      <c r="AE18" s="57" t="s">
        <v>67</v>
      </c>
      <c r="AF18" s="49"/>
    </row>
    <row r="19" spans="1:33" s="70" customFormat="1" ht="12.75" customHeight="1" x14ac:dyDescent="0.2">
      <c r="A19" s="66"/>
      <c r="B19" s="122" t="s">
        <v>68</v>
      </c>
      <c r="C19" s="122"/>
      <c r="D19" s="111">
        <v>3</v>
      </c>
      <c r="E19" s="67">
        <f>+E18*D19/100</f>
        <v>924</v>
      </c>
      <c r="F19" s="106"/>
      <c r="G19" s="68"/>
      <c r="H19" s="68"/>
      <c r="I19" s="69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3" t="s">
        <v>69</v>
      </c>
      <c r="Z19" s="74">
        <v>0</v>
      </c>
      <c r="AA19" s="73" t="s">
        <v>70</v>
      </c>
      <c r="AB19" s="73" t="s">
        <v>71</v>
      </c>
      <c r="AC19" s="73" t="s">
        <v>72</v>
      </c>
      <c r="AD19" s="73" t="s">
        <v>73</v>
      </c>
      <c r="AE19" s="73" t="s">
        <v>74</v>
      </c>
      <c r="AF19" s="72"/>
      <c r="AG19" s="71"/>
    </row>
    <row r="20" spans="1:33" ht="15" customHeight="1" x14ac:dyDescent="0.2">
      <c r="A20" s="61"/>
      <c r="B20" s="120" t="s">
        <v>75</v>
      </c>
      <c r="C20" s="120"/>
      <c r="D20" s="59"/>
      <c r="E20" s="62">
        <v>2000</v>
      </c>
      <c r="F20" s="62"/>
      <c r="G20" s="60"/>
      <c r="H20" s="60"/>
      <c r="I20" s="63"/>
      <c r="L20" s="5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7" t="s">
        <v>76</v>
      </c>
      <c r="Z20" s="54">
        <v>0</v>
      </c>
      <c r="AA20" s="57" t="s">
        <v>77</v>
      </c>
      <c r="AB20" s="57" t="s">
        <v>78</v>
      </c>
      <c r="AC20" s="57" t="s">
        <v>79</v>
      </c>
      <c r="AD20" s="57" t="s">
        <v>80</v>
      </c>
      <c r="AE20" s="57" t="s">
        <v>81</v>
      </c>
      <c r="AF20" s="49"/>
    </row>
    <row r="21" spans="1:33" ht="14.25" customHeight="1" x14ac:dyDescent="0.2">
      <c r="A21" s="61"/>
      <c r="B21" s="123" t="s">
        <v>117</v>
      </c>
      <c r="C21" s="123"/>
      <c r="D21" s="107">
        <v>5</v>
      </c>
      <c r="E21" s="108">
        <f>((+(+G14+E20+E19)/200)*1.5*D21)</f>
        <v>1264.6500000000001</v>
      </c>
      <c r="F21" s="62"/>
      <c r="G21" s="60"/>
      <c r="H21" s="60"/>
      <c r="I21" s="63"/>
      <c r="L21" s="45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7"/>
      <c r="Z21" s="54"/>
      <c r="AA21" s="57"/>
      <c r="AB21" s="57"/>
      <c r="AC21" s="57"/>
      <c r="AD21" s="57"/>
      <c r="AE21" s="57"/>
      <c r="AF21" s="49"/>
    </row>
    <row r="22" spans="1:33" ht="12.75" customHeight="1" x14ac:dyDescent="0.2">
      <c r="A22" s="61"/>
      <c r="B22" s="120" t="s">
        <v>82</v>
      </c>
      <c r="C22" s="120"/>
      <c r="D22" s="75"/>
      <c r="E22" s="62"/>
      <c r="F22" s="62"/>
      <c r="G22" s="60"/>
      <c r="H22" s="60"/>
      <c r="I22" s="76">
        <v>6700</v>
      </c>
      <c r="K22" s="77"/>
      <c r="L22" s="45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7" t="s">
        <v>83</v>
      </c>
      <c r="Z22" s="54">
        <v>0</v>
      </c>
      <c r="AA22" s="57" t="s">
        <v>84</v>
      </c>
      <c r="AB22" s="57" t="s">
        <v>85</v>
      </c>
      <c r="AC22" s="57" t="s">
        <v>86</v>
      </c>
      <c r="AD22" s="57" t="s">
        <v>87</v>
      </c>
      <c r="AE22" s="57" t="s">
        <v>88</v>
      </c>
      <c r="AF22" s="49"/>
    </row>
    <row r="23" spans="1:33" ht="12.75" customHeight="1" x14ac:dyDescent="0.2">
      <c r="A23" s="61"/>
      <c r="B23" s="120" t="s">
        <v>89</v>
      </c>
      <c r="C23" s="120"/>
      <c r="D23" s="78">
        <v>0.11</v>
      </c>
      <c r="E23" s="62"/>
      <c r="F23" s="62">
        <f>$C$29*D23%*100</f>
        <v>3848.7515000000003</v>
      </c>
      <c r="G23" s="60"/>
      <c r="H23" s="60"/>
      <c r="I23" s="63"/>
      <c r="L23" s="45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7" t="s">
        <v>90</v>
      </c>
      <c r="Z23" s="54">
        <v>0</v>
      </c>
      <c r="AA23" s="57" t="s">
        <v>91</v>
      </c>
      <c r="AB23" s="57" t="s">
        <v>92</v>
      </c>
      <c r="AC23" s="57" t="s">
        <v>93</v>
      </c>
      <c r="AD23" s="57" t="s">
        <v>94</v>
      </c>
      <c r="AE23" s="57" t="s">
        <v>95</v>
      </c>
      <c r="AF23" s="49"/>
    </row>
    <row r="24" spans="1:33" ht="12.75" customHeight="1" x14ac:dyDescent="0.2">
      <c r="A24" s="61"/>
      <c r="B24" s="120" t="s">
        <v>96</v>
      </c>
      <c r="C24" s="120"/>
      <c r="D24" s="78">
        <v>0.03</v>
      </c>
      <c r="E24" s="62"/>
      <c r="F24" s="62">
        <f>$C$29*D24%*100</f>
        <v>1049.6595</v>
      </c>
      <c r="G24" s="60"/>
      <c r="H24" s="60"/>
      <c r="I24" s="63"/>
      <c r="L24" s="45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7" t="s">
        <v>97</v>
      </c>
      <c r="Z24" s="54">
        <v>0</v>
      </c>
      <c r="AA24" s="57" t="s">
        <v>98</v>
      </c>
      <c r="AB24" s="57" t="s">
        <v>99</v>
      </c>
      <c r="AC24" s="57" t="s">
        <v>100</v>
      </c>
      <c r="AD24" s="57" t="s">
        <v>101</v>
      </c>
      <c r="AE24" s="57" t="s">
        <v>102</v>
      </c>
      <c r="AF24" s="49"/>
    </row>
    <row r="25" spans="1:33" ht="12.75" customHeight="1" x14ac:dyDescent="0.2">
      <c r="A25" s="61"/>
      <c r="B25" s="120" t="s">
        <v>103</v>
      </c>
      <c r="C25" s="120"/>
      <c r="D25" s="78">
        <v>0.03</v>
      </c>
      <c r="E25" s="62"/>
      <c r="F25" s="62">
        <f>$C$29*D25%*100</f>
        <v>1049.6595</v>
      </c>
      <c r="G25" s="60"/>
      <c r="H25" s="60"/>
      <c r="I25" s="63"/>
      <c r="L25" s="45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7" t="s">
        <v>104</v>
      </c>
      <c r="Z25" s="54">
        <v>0</v>
      </c>
      <c r="AA25" s="57" t="s">
        <v>105</v>
      </c>
      <c r="AB25" s="57" t="s">
        <v>106</v>
      </c>
      <c r="AC25" s="57" t="s">
        <v>107</v>
      </c>
      <c r="AD25" s="57" t="s">
        <v>108</v>
      </c>
      <c r="AE25" s="57" t="s">
        <v>109</v>
      </c>
      <c r="AF25" s="49"/>
    </row>
    <row r="26" spans="1:33" s="70" customFormat="1" ht="12.75" customHeight="1" x14ac:dyDescent="0.2">
      <c r="A26" s="66"/>
      <c r="B26" s="104" t="s">
        <v>110</v>
      </c>
      <c r="C26" s="104"/>
      <c r="D26" s="105">
        <v>3.5000000000000003E-2</v>
      </c>
      <c r="E26" s="106"/>
      <c r="F26" s="106">
        <f>$C$29*D26%*100</f>
        <v>1224.6027500000002</v>
      </c>
      <c r="G26" s="68"/>
      <c r="H26" s="79"/>
      <c r="I26" s="80"/>
      <c r="L26" s="110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72"/>
      <c r="Y26" s="73" t="e">
        <f>VLOOKUP(#REF!,X16:AF25,2,FALSE())</f>
        <v>#REF!</v>
      </c>
      <c r="Z26" s="73" t="e">
        <f>IF(#REF!+#REF!=0,VLOOKUP(#REF!,X16:AF25,3,FALSE()),0)</f>
        <v>#REF!</v>
      </c>
      <c r="AA26" s="73" t="e">
        <f>IF(#REF!+#REF!=0," ",VLOOKUP(#REF!,X16:AF25,4,FALSE()))</f>
        <v>#REF!</v>
      </c>
      <c r="AB26" s="73" t="e">
        <f>IF(#REF!=0,VLOOKUP(#REF!,X16:AF25,5,FALSE()),0)</f>
        <v>#REF!</v>
      </c>
      <c r="AC26" s="73" t="e">
        <f>IF(#REF!=0,"",VLOOKUP(#REF!,X16:AF25,6,FALSE()))</f>
        <v>#REF!</v>
      </c>
      <c r="AD26" s="73" t="e">
        <f>IF(#REF!=1,VLOOKUP(#REF!,X16:AF25,7,FALSE()),0)</f>
        <v>#REF!</v>
      </c>
      <c r="AE26" s="73" t="e">
        <f>IF(#REF!=1,"",IF(#REF!=0,"",VLOOKUP(#REF!,X16:AF25,8,FALSE())))</f>
        <v>#REF!</v>
      </c>
      <c r="AF26" s="81"/>
      <c r="AG26" s="71"/>
    </row>
    <row r="27" spans="1:33" ht="12.75" customHeight="1" x14ac:dyDescent="0.2">
      <c r="A27" s="61"/>
      <c r="B27" s="120" t="s">
        <v>111</v>
      </c>
      <c r="C27" s="120"/>
      <c r="D27" s="59"/>
      <c r="E27" s="62"/>
      <c r="F27" s="82"/>
      <c r="G27" s="60"/>
      <c r="H27" s="83"/>
      <c r="I27" s="84">
        <f>ROUNDUP((C29-F29),0)-(C29-F29)</f>
        <v>2.3249999998370185E-2</v>
      </c>
      <c r="J27" s="85"/>
      <c r="L27" s="45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49"/>
      <c r="Y27" s="57" t="e">
        <f t="shared" ref="Y27:AE27" si="0">IF(Y26=0,"",Y26)</f>
        <v>#REF!</v>
      </c>
      <c r="Z27" s="57" t="e">
        <f t="shared" si="0"/>
        <v>#REF!</v>
      </c>
      <c r="AA27" s="57" t="e">
        <f t="shared" si="0"/>
        <v>#REF!</v>
      </c>
      <c r="AB27" s="57" t="e">
        <f t="shared" si="0"/>
        <v>#REF!</v>
      </c>
      <c r="AC27" s="57" t="e">
        <f t="shared" si="0"/>
        <v>#REF!</v>
      </c>
      <c r="AD27" s="57" t="e">
        <f t="shared" si="0"/>
        <v>#REF!</v>
      </c>
      <c r="AE27" s="57" t="e">
        <f t="shared" si="0"/>
        <v>#REF!</v>
      </c>
      <c r="AF27" s="57" t="e">
        <f>CONCATENATE(AF17,"/100")</f>
        <v>#REF!</v>
      </c>
    </row>
    <row r="28" spans="1:33" ht="17.25" customHeight="1" x14ac:dyDescent="0.25">
      <c r="A28" s="61"/>
      <c r="B28" s="120"/>
      <c r="C28" s="120"/>
      <c r="D28" s="59"/>
      <c r="E28" s="60"/>
      <c r="F28" s="60"/>
      <c r="G28" s="60"/>
      <c r="H28" s="60"/>
      <c r="I28" s="86"/>
      <c r="J28" s="87"/>
      <c r="L28" s="45"/>
      <c r="M28" s="88"/>
      <c r="N28" s="3"/>
      <c r="S28" s="3"/>
      <c r="T28" s="3"/>
      <c r="U28" s="3"/>
    </row>
    <row r="29" spans="1:33" ht="12.75" customHeight="1" x14ac:dyDescent="0.2">
      <c r="A29" s="114" t="s">
        <v>112</v>
      </c>
      <c r="B29" s="114"/>
      <c r="C29" s="115">
        <f>SUM(E18:E27)</f>
        <v>34988.65</v>
      </c>
      <c r="D29" s="116" t="s">
        <v>112</v>
      </c>
      <c r="E29" s="116"/>
      <c r="F29" s="115">
        <f>SUM(F23:F28)</f>
        <v>7172.6732499999998</v>
      </c>
      <c r="G29" s="115"/>
      <c r="H29" s="89" t="s">
        <v>113</v>
      </c>
      <c r="I29" s="117">
        <f>C29-F29+I27+I22</f>
        <v>34516</v>
      </c>
      <c r="L29" s="45"/>
      <c r="M29" s="88"/>
      <c r="N29" s="88"/>
      <c r="O29" s="88"/>
      <c r="S29" s="3"/>
      <c r="T29" s="3"/>
      <c r="U29" s="3"/>
    </row>
    <row r="30" spans="1:33" ht="12.75" customHeight="1" x14ac:dyDescent="0.2">
      <c r="A30" s="118" t="s">
        <v>114</v>
      </c>
      <c r="B30" s="118"/>
      <c r="C30" s="115"/>
      <c r="D30" s="119" t="s">
        <v>47</v>
      </c>
      <c r="E30" s="119"/>
      <c r="F30" s="115"/>
      <c r="G30" s="115"/>
      <c r="H30" s="90" t="s">
        <v>115</v>
      </c>
      <c r="I30" s="117"/>
      <c r="L30" s="45"/>
      <c r="S30" s="3"/>
      <c r="T30" s="3"/>
      <c r="U30" s="3"/>
    </row>
    <row r="31" spans="1:33" ht="15" customHeight="1" x14ac:dyDescent="0.2">
      <c r="A31" s="91"/>
      <c r="B31" s="14"/>
      <c r="C31" s="14"/>
      <c r="D31" s="14"/>
      <c r="E31" s="15"/>
      <c r="F31" s="14"/>
      <c r="G31" s="14"/>
      <c r="H31" s="14"/>
      <c r="I31" s="92"/>
      <c r="L31" s="45"/>
      <c r="S31" s="3"/>
      <c r="T31" s="3"/>
      <c r="U31" s="3"/>
    </row>
    <row r="32" spans="1:33" s="97" customFormat="1" ht="12.75" customHeight="1" x14ac:dyDescent="0.2">
      <c r="A32" s="93" t="s">
        <v>116</v>
      </c>
      <c r="B32" s="94"/>
      <c r="C32" s="94" t="s">
        <v>119</v>
      </c>
      <c r="D32" s="94"/>
      <c r="E32" s="95"/>
      <c r="F32" s="94"/>
      <c r="G32" s="94"/>
      <c r="H32" s="94"/>
      <c r="I32" s="96"/>
      <c r="L32" s="2"/>
      <c r="M32" s="3"/>
      <c r="N32" s="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98"/>
    </row>
    <row r="33" spans="1:33" ht="12.75" customHeight="1" x14ac:dyDescent="0.2">
      <c r="A33" s="91"/>
      <c r="B33" s="14"/>
      <c r="C33" s="14"/>
      <c r="D33" s="14"/>
      <c r="E33" s="99"/>
      <c r="F33" s="14"/>
      <c r="G33" s="14"/>
      <c r="H33" s="14"/>
      <c r="I33" s="92"/>
      <c r="J33" s="100"/>
      <c r="S33" s="3"/>
      <c r="T33" s="3"/>
      <c r="U33" s="3"/>
      <c r="AG33" s="98"/>
    </row>
    <row r="34" spans="1:33" ht="12.75" customHeight="1" x14ac:dyDescent="0.2">
      <c r="A34" s="91"/>
      <c r="B34" s="14"/>
      <c r="C34" s="14"/>
      <c r="D34" s="14"/>
      <c r="E34" s="15"/>
      <c r="F34" s="14"/>
      <c r="G34" s="14"/>
      <c r="H34" s="14"/>
      <c r="I34" s="92"/>
      <c r="M34" s="101"/>
      <c r="N34" s="101"/>
      <c r="O34" s="101"/>
      <c r="S34" s="3"/>
      <c r="T34" s="3"/>
      <c r="U34" s="3"/>
    </row>
    <row r="35" spans="1:33" ht="12.75" customHeight="1" x14ac:dyDescent="0.2">
      <c r="A35" s="112" t="s">
        <v>13</v>
      </c>
      <c r="B35" s="112"/>
      <c r="C35" s="102"/>
      <c r="D35" s="102"/>
      <c r="E35" s="103"/>
      <c r="F35" s="102"/>
      <c r="G35" s="102"/>
      <c r="H35" s="113" t="str">
        <f>+IF(A35="ORIGINAL","FIRMA DEL EMPLEADO","FIRMA DEL EMPLEADOR")</f>
        <v>FIRMA DEL EMPLEADO</v>
      </c>
      <c r="I35" s="113"/>
      <c r="S35" s="3"/>
      <c r="T35" s="3"/>
      <c r="U35" s="3"/>
    </row>
    <row r="36" spans="1:33" ht="17.25" customHeight="1" x14ac:dyDescent="0.2"/>
    <row r="37" spans="1:33" ht="17.25" customHeight="1" x14ac:dyDescent="0.2">
      <c r="E37" s="1">
        <v>30800</v>
      </c>
    </row>
  </sheetData>
  <mergeCells count="52">
    <mergeCell ref="A1:H1"/>
    <mergeCell ref="A2:E2"/>
    <mergeCell ref="G2:H2"/>
    <mergeCell ref="A5:H5"/>
    <mergeCell ref="A6:H6"/>
    <mergeCell ref="A9:E9"/>
    <mergeCell ref="G9:H9"/>
    <mergeCell ref="A10:E10"/>
    <mergeCell ref="G10:H10"/>
    <mergeCell ref="A11:C11"/>
    <mergeCell ref="D11:E11"/>
    <mergeCell ref="F11:G11"/>
    <mergeCell ref="H11:I11"/>
    <mergeCell ref="A12:C12"/>
    <mergeCell ref="D12:E12"/>
    <mergeCell ref="F12:G12"/>
    <mergeCell ref="A13:F13"/>
    <mergeCell ref="G13:H13"/>
    <mergeCell ref="A14:B14"/>
    <mergeCell ref="D14:F14"/>
    <mergeCell ref="G14:H15"/>
    <mergeCell ref="I14:I15"/>
    <mergeCell ref="A15:B15"/>
    <mergeCell ref="D15:F15"/>
    <mergeCell ref="V16:V17"/>
    <mergeCell ref="W16:W17"/>
    <mergeCell ref="A17:C17"/>
    <mergeCell ref="B18:C18"/>
    <mergeCell ref="M16:M17"/>
    <mergeCell ref="N16:P16"/>
    <mergeCell ref="Q16:S16"/>
    <mergeCell ref="T16:T17"/>
    <mergeCell ref="U16:U17"/>
    <mergeCell ref="B19:C19"/>
    <mergeCell ref="B20:C20"/>
    <mergeCell ref="B22:C22"/>
    <mergeCell ref="B23:C23"/>
    <mergeCell ref="B21:C21"/>
    <mergeCell ref="B24:C24"/>
    <mergeCell ref="B25:C25"/>
    <mergeCell ref="M26:W27"/>
    <mergeCell ref="B27:C27"/>
    <mergeCell ref="B28:C28"/>
    <mergeCell ref="A35:B35"/>
    <mergeCell ref="H35:I35"/>
    <mergeCell ref="A29:B29"/>
    <mergeCell ref="C29:C30"/>
    <mergeCell ref="D29:E29"/>
    <mergeCell ref="F29:G30"/>
    <mergeCell ref="I29:I30"/>
    <mergeCell ref="A30:B30"/>
    <mergeCell ref="D30:E30"/>
  </mergeCells>
  <dataValidations count="2">
    <dataValidation type="list" allowBlank="1" showErrorMessage="1" sqref="B12:C12" xr:uid="{00000000-0002-0000-0000-000000000000}">
      <formula1>#REF!</formula1>
      <formula2>0</formula2>
    </dataValidation>
    <dataValidation type="list" allowBlank="1" showErrorMessage="1" sqref="A35" xr:uid="{00000000-0002-0000-0000-000001000000}">
      <formula1>$BL$8:$BL$9</formula1>
      <formula2>0</formula2>
    </dataValidation>
  </dataValidations>
  <pageMargins left="0.39374999999999999" right="0.39374999999999999" top="0.39374999999999999" bottom="1" header="0.51180555555555496" footer="0.51180555555555496"/>
  <pageSetup paperSize="9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RECIBO_MODELO</vt:lpstr>
      <vt:lpstr>RECIBO_MODELO!Área_de_impresión</vt:lpstr>
      <vt:lpstr>Letra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Marcelo</cp:lastModifiedBy>
  <cp:revision>9</cp:revision>
  <cp:lastPrinted>2011-10-26T11:00:09Z</cp:lastPrinted>
  <dcterms:created xsi:type="dcterms:W3CDTF">2008-07-05T15:52:57Z</dcterms:created>
  <dcterms:modified xsi:type="dcterms:W3CDTF">2020-10-13T19:32:10Z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