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IBO_MODELO" sheetId="1" state="visible" r:id="rId2"/>
  </sheets>
  <definedNames>
    <definedName function="false" hidden="false" localSheetId="0" name="_xlnm.Print_Area" vbProcedure="false">RECIBO_MODELO!$A$1:$I$37</definedName>
    <definedName function="false" hidden="false" name="ITEM_RECIBO" vbProcedure="false">#REF!</definedName>
    <definedName function="false" hidden="false" name="Letra" vbProcedure="false">RECIBO_MODELO!$Z$16:$AG$25</definedName>
    <definedName function="false" hidden="false" localSheetId="0" name="_xlnm.Print_Area" vbProcedure="false">RECIBO_MODELO!$A$1:$I$37</definedName>
    <definedName function="false" hidden="false" localSheetId="0" name="_xlnm.Print_Area_0" vbProcedure="false">RECIBO_MODELO!$A$1:$I$37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35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DESPLEGAR PARA ELEGIR ORIGINAL O DUPLICADO
</t>
        </r>
      </text>
    </comment>
    <comment ref="F1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Cargar el mes que se abona con este formato: </t>
        </r>
        <r>
          <rPr>
            <b val="true"/>
            <sz val="8"/>
            <color rgb="FFFF0000"/>
            <rFont val="Tahoma"/>
            <family val="2"/>
            <charset val="1"/>
          </rPr>
          <t xml:space="preserve">dd/mm/aaaa</t>
        </r>
      </text>
    </comment>
    <comment ref="G10" authorId="0">
      <text>
        <r>
          <rPr>
            <sz val="8"/>
            <color rgb="FF000000"/>
            <rFont val="Tahoma"/>
            <family val="2"/>
            <charset val="1"/>
          </rPr>
          <t xml:space="preserve">Cargar la fecha de ingreso con este formato: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  </t>
        </r>
        <r>
          <rPr>
            <b val="true"/>
            <sz val="10"/>
            <color rgb="FFFF0000"/>
            <rFont val="Tahoma"/>
            <family val="2"/>
            <charset val="1"/>
          </rPr>
          <t xml:space="preserve">dd/mm/aaaa</t>
        </r>
      </text>
    </comment>
  </commentList>
</comments>
</file>

<file path=xl/sharedStrings.xml><?xml version="1.0" encoding="utf-8"?>
<sst xmlns="http://schemas.openxmlformats.org/spreadsheetml/2006/main" count="124" uniqueCount="121">
  <si>
    <t xml:space="preserve">PUESTO</t>
  </si>
  <si>
    <t xml:space="preserve">BÁSICO</t>
  </si>
  <si>
    <t xml:space="preserve">CAPACITACIÓN</t>
  </si>
  <si>
    <t xml:space="preserve">NN SEGURIDAD</t>
  </si>
  <si>
    <t xml:space="preserve">LOGO</t>
  </si>
  <si>
    <t xml:space="preserve">CONTROLADOR</t>
  </si>
  <si>
    <t xml:space="preserve">GAUCHO ROBERTO 1535</t>
  </si>
  <si>
    <t xml:space="preserve">ENCARGADO DE CONTROL</t>
  </si>
  <si>
    <t xml:space="preserve">C.U.I.T.</t>
  </si>
  <si>
    <t xml:space="preserve">XXXXXXXXXXXXX</t>
  </si>
  <si>
    <t xml:space="preserve">JEFE DE CONTROL</t>
  </si>
  <si>
    <t xml:space="preserve">LEGAJO Nº</t>
  </si>
  <si>
    <t xml:space="preserve">LOCALIDAD</t>
  </si>
  <si>
    <t xml:space="preserve">LA PLATA</t>
  </si>
  <si>
    <t xml:space="preserve">ORIGINAL</t>
  </si>
  <si>
    <t xml:space="preserve">APELLIDO Y NOMBRES DEL EMPLEADO</t>
  </si>
  <si>
    <t xml:space="preserve">C.U.I.L.</t>
  </si>
  <si>
    <t xml:space="preserve">FECHA DE INGRESO</t>
  </si>
  <si>
    <t xml:space="preserve">O</t>
  </si>
  <si>
    <t xml:space="preserve">DUPLICADO</t>
  </si>
  <si>
    <t xml:space="preserve">PEREZ JUAN</t>
  </si>
  <si>
    <t xml:space="preserve">23-26478014-4</t>
  </si>
  <si>
    <t xml:space="preserve">15/04/2017</t>
  </si>
  <si>
    <t xml:space="preserve">CATEGORIA</t>
  </si>
  <si>
    <t xml:space="preserve">CAT. PROFESIONAL</t>
  </si>
  <si>
    <t xml:space="preserve">PERIODO DE PAGO</t>
  </si>
  <si>
    <t xml:space="preserve">LUGAR Y FECHA DE PAGO</t>
  </si>
  <si>
    <t xml:space="preserve">VIGILADOR GENERAL</t>
  </si>
  <si>
    <t xml:space="preserve">VIGILADOR</t>
  </si>
  <si>
    <t xml:space="preserve">ULTIMO DEPOSITO DE LAS CONTRIBUCIONES Y APORTES</t>
  </si>
  <si>
    <t xml:space="preserve">SUELDO / JORNAL</t>
  </si>
  <si>
    <t xml:space="preserve">O. SOCIAL</t>
  </si>
  <si>
    <t xml:space="preserve">FECHA</t>
  </si>
  <si>
    <t xml:space="preserve">PERIODO</t>
  </si>
  <si>
    <t xml:space="preserve">BANCO</t>
  </si>
  <si>
    <t xml:space="preserve">xxxxxxxxx</t>
  </si>
  <si>
    <t xml:space="preserve">de la Nación Argentina</t>
  </si>
  <si>
    <t xml:space="preserve">Numero a Desglosar</t>
  </si>
  <si>
    <t xml:space="preserve">Millon</t>
  </si>
  <si>
    <t xml:space="preserve">Mil</t>
  </si>
  <si>
    <t xml:space="preserve">C</t>
  </si>
  <si>
    <t xml:space="preserve">D</t>
  </si>
  <si>
    <t xml:space="preserve">U</t>
  </si>
  <si>
    <t xml:space="preserve">0/100</t>
  </si>
  <si>
    <t xml:space="preserve">CONCEPTO</t>
  </si>
  <si>
    <t xml:space="preserve">UNID.</t>
  </si>
  <si>
    <t xml:space="preserve">HABERES</t>
  </si>
  <si>
    <t xml:space="preserve">RETENCIONES</t>
  </si>
  <si>
    <t xml:space="preserve">ASIGNACIONES</t>
  </si>
  <si>
    <t xml:space="preserve">DEDUCCIONES</t>
  </si>
  <si>
    <t xml:space="preserve">NO REMUNERATIVO</t>
  </si>
  <si>
    <t xml:space="preserve">CML</t>
  </si>
  <si>
    <t xml:space="preserve">DML</t>
  </si>
  <si>
    <t xml:space="preserve">UML</t>
  </si>
  <si>
    <t xml:space="preserve">CM</t>
  </si>
  <si>
    <t xml:space="preserve">DM</t>
  </si>
  <si>
    <t xml:space="preserve">UM</t>
  </si>
  <si>
    <t xml:space="preserve">UN MIL </t>
  </si>
  <si>
    <t xml:space="preserve">CIEN  </t>
  </si>
  <si>
    <t xml:space="preserve">CIENTO </t>
  </si>
  <si>
    <t xml:space="preserve">DIEZ </t>
  </si>
  <si>
    <t xml:space="preserve">ONCE </t>
  </si>
  <si>
    <t xml:space="preserve">UNO </t>
  </si>
  <si>
    <t xml:space="preserve">SUELDO BASICO</t>
  </si>
  <si>
    <t xml:space="preserve">TRES MIL </t>
  </si>
  <si>
    <t xml:space="preserve">TRESCIENTOS </t>
  </si>
  <si>
    <t xml:space="preserve">TREINTA </t>
  </si>
  <si>
    <t xml:space="preserve">TREINTA Y </t>
  </si>
  <si>
    <t xml:space="preserve">TRECE </t>
  </si>
  <si>
    <t xml:space="preserve">TRES </t>
  </si>
  <si>
    <t xml:space="preserve">ANTIGÜEDAD (1% anual)</t>
  </si>
  <si>
    <t xml:space="preserve">CUATRO MIL </t>
  </si>
  <si>
    <t xml:space="preserve">CUATROCIENTOS </t>
  </si>
  <si>
    <t xml:space="preserve">CUARENTA </t>
  </si>
  <si>
    <t xml:space="preserve">CUARENTA Y </t>
  </si>
  <si>
    <t xml:space="preserve">CATORCE </t>
  </si>
  <si>
    <t xml:space="preserve">CUATRO </t>
  </si>
  <si>
    <t xml:space="preserve">PRESENTISMO </t>
  </si>
  <si>
    <t xml:space="preserve">CINCO MIL </t>
  </si>
  <si>
    <t xml:space="preserve">QUINIENTOS </t>
  </si>
  <si>
    <t xml:space="preserve">CINCUENTA </t>
  </si>
  <si>
    <t xml:space="preserve">CINCUENTA Y </t>
  </si>
  <si>
    <t xml:space="preserve">QUINCE </t>
  </si>
  <si>
    <t xml:space="preserve">CINCO </t>
  </si>
  <si>
    <t xml:space="preserve">HS. EXTRAS 50%</t>
  </si>
  <si>
    <t xml:space="preserve">VIATICOS</t>
  </si>
  <si>
    <t xml:space="preserve">SEIS MIL </t>
  </si>
  <si>
    <t xml:space="preserve">SEISCIENTOS </t>
  </si>
  <si>
    <t xml:space="preserve">SESENTA </t>
  </si>
  <si>
    <t xml:space="preserve">SESENTA Y </t>
  </si>
  <si>
    <t xml:space="preserve">DIECISEIS </t>
  </si>
  <si>
    <t xml:space="preserve">SEIS </t>
  </si>
  <si>
    <t xml:space="preserve">JUBILACION</t>
  </si>
  <si>
    <t xml:space="preserve">SIETE MIL </t>
  </si>
  <si>
    <t xml:space="preserve">SETECIENTOS </t>
  </si>
  <si>
    <t xml:space="preserve">SETENTA </t>
  </si>
  <si>
    <t xml:space="preserve">SETENTA Y </t>
  </si>
  <si>
    <t xml:space="preserve">DIECISIETE </t>
  </si>
  <si>
    <t xml:space="preserve">SIETE </t>
  </si>
  <si>
    <t xml:space="preserve">INSSJP (LEY 19.032)</t>
  </si>
  <si>
    <t xml:space="preserve">OCHO MIL </t>
  </si>
  <si>
    <t xml:space="preserve">OCHOCIENTOS </t>
  </si>
  <si>
    <t xml:space="preserve">OCHENTA </t>
  </si>
  <si>
    <t xml:space="preserve">OCHENTA Y </t>
  </si>
  <si>
    <t xml:space="preserve">DIECIOCHO </t>
  </si>
  <si>
    <t xml:space="preserve">OCHO </t>
  </si>
  <si>
    <t xml:space="preserve">OBRA SOCIAL</t>
  </si>
  <si>
    <t xml:space="preserve">NUEVE MIL </t>
  </si>
  <si>
    <t xml:space="preserve">NOVECIENTOS </t>
  </si>
  <si>
    <t xml:space="preserve">NOVENTA </t>
  </si>
  <si>
    <t xml:space="preserve">NOVENTA Y </t>
  </si>
  <si>
    <t xml:space="preserve">DIECINUEVE </t>
  </si>
  <si>
    <t xml:space="preserve">NUEVE </t>
  </si>
  <si>
    <t xml:space="preserve">CUOTA SINDICAL</t>
  </si>
  <si>
    <t xml:space="preserve">Redondeo</t>
  </si>
  <si>
    <t xml:space="preserve">TOTAL</t>
  </si>
  <si>
    <t xml:space="preserve">NETO A </t>
  </si>
  <si>
    <t xml:space="preserve">BRUTO</t>
  </si>
  <si>
    <t xml:space="preserve">PERCIBIR</t>
  </si>
  <si>
    <t xml:space="preserve">SON PESOS:</t>
  </si>
  <si>
    <t xml:space="preserve">treinta y cuatro mil quinientos dieciseis  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</si>
</sst>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"/>
    <numFmt numFmtId="166" formatCode="0\ %"/>
    <numFmt numFmtId="167" formatCode="@"/>
    <numFmt numFmtId="168" formatCode="DD/MM/YYYY"/>
    <numFmt numFmtId="169" formatCode="MM/YY"/>
    <numFmt numFmtId="170" formatCode="DD\-MMM&quot; de &quot;YYYY"/>
    <numFmt numFmtId="171" formatCode="0"/>
    <numFmt numFmtId="172" formatCode="0.000"/>
    <numFmt numFmtId="173" formatCode="0.00000"/>
    <numFmt numFmtId="174" formatCode="0.0%"/>
    <numFmt numFmtId="175" formatCode=";;;"/>
    <numFmt numFmtId="176" formatCode="0.00_);[RED]\(0.00\)"/>
    <numFmt numFmtId="177" formatCode="#,##0.00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3"/>
      <name val="Bookman Old Style"/>
      <family val="1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b val="true"/>
      <sz val="8"/>
      <color rgb="FFFF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10"/>
      <color rgb="FFFF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double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/>
      <top/>
      <bottom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double"/>
      <top style="double"/>
      <bottom style="medium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 style="dotted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3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3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3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2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7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16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0" name="CustomShape 1" hidden="1"/>
        <xdr:cNvSpPr/>
      </xdr:nvSpPr>
      <xdr:spPr>
        <a:xfrm>
          <a:off x="0" y="0"/>
          <a:ext cx="9628920" cy="9523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1" name="CustomShape 1" hidden="1"/>
        <xdr:cNvSpPr/>
      </xdr:nvSpPr>
      <xdr:spPr>
        <a:xfrm>
          <a:off x="0" y="0"/>
          <a:ext cx="9628920" cy="9523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2" name="CustomShape 1" hidden="1"/>
        <xdr:cNvSpPr/>
      </xdr:nvSpPr>
      <xdr:spPr>
        <a:xfrm>
          <a:off x="0" y="0"/>
          <a:ext cx="9628920" cy="9523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3" name="CustomShape 1" hidden="1"/>
        <xdr:cNvSpPr/>
      </xdr:nvSpPr>
      <xdr:spPr>
        <a:xfrm>
          <a:off x="0" y="0"/>
          <a:ext cx="9628920" cy="9523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828000</xdr:colOff>
      <xdr:row>51</xdr:row>
      <xdr:rowOff>37080</xdr:rowOff>
    </xdr:to>
    <xdr:sp>
      <xdr:nvSpPr>
        <xdr:cNvPr id="4" name="CustomShape 1" hidden="1"/>
        <xdr:cNvSpPr/>
      </xdr:nvSpPr>
      <xdr:spPr>
        <a:xfrm>
          <a:off x="0" y="0"/>
          <a:ext cx="9628920" cy="9523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952200</xdr:colOff>
      <xdr:row>49</xdr:row>
      <xdr:rowOff>28080</xdr:rowOff>
    </xdr:to>
    <xdr:sp>
      <xdr:nvSpPr>
        <xdr:cNvPr id="5" name="CustomShape 1" hidden="1"/>
        <xdr:cNvSpPr/>
      </xdr:nvSpPr>
      <xdr:spPr>
        <a:xfrm>
          <a:off x="0" y="0"/>
          <a:ext cx="9753120" cy="9190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952200</xdr:colOff>
      <xdr:row>49</xdr:row>
      <xdr:rowOff>28080</xdr:rowOff>
    </xdr:to>
    <xdr:sp>
      <xdr:nvSpPr>
        <xdr:cNvPr id="6" name="CustomShape 1" hidden="1"/>
        <xdr:cNvSpPr/>
      </xdr:nvSpPr>
      <xdr:spPr>
        <a:xfrm>
          <a:off x="0" y="0"/>
          <a:ext cx="9753120" cy="9190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952200</xdr:colOff>
      <xdr:row>49</xdr:row>
      <xdr:rowOff>28080</xdr:rowOff>
    </xdr:to>
    <xdr:sp>
      <xdr:nvSpPr>
        <xdr:cNvPr id="7" name="CustomShape 1" hidden="1"/>
        <xdr:cNvSpPr/>
      </xdr:nvSpPr>
      <xdr:spPr>
        <a:xfrm>
          <a:off x="0" y="0"/>
          <a:ext cx="9753120" cy="9190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3" activeCellId="0" sqref="I23"/>
    </sheetView>
  </sheetViews>
  <sheetFormatPr defaultRowHeight="12.75"/>
  <cols>
    <col collapsed="false" hidden="false" max="1" min="1" style="0" width="4.18367346938776"/>
    <col collapsed="false" hidden="false" max="2" min="2" style="0" width="9.17857142857143"/>
    <col collapsed="false" hidden="false" max="3" min="3" style="0" width="22.5459183673469"/>
    <col collapsed="false" hidden="false" max="4" min="4" style="0" width="9.58673469387755"/>
    <col collapsed="false" hidden="false" max="5" min="5" style="1" width="14.5816326530612"/>
    <col collapsed="false" hidden="false" max="6" min="6" style="0" width="13.6326530612245"/>
    <col collapsed="false" hidden="false" max="7" min="7" style="0" width="16.6020408163265"/>
    <col collapsed="false" hidden="false" max="8" min="8" style="0" width="15.1173469387755"/>
    <col collapsed="false" hidden="false" max="9" min="9" style="0" width="19.3061224489796"/>
    <col collapsed="false" hidden="false" max="10" min="10" style="0" width="15.6581632653061"/>
    <col collapsed="false" hidden="false" max="11" min="11" style="0" width="9.17857142857143"/>
    <col collapsed="false" hidden="false" max="12" min="12" style="2" width="18.0867346938776"/>
    <col collapsed="false" hidden="false" max="13" min="13" style="3" width="18.3571428571429"/>
    <col collapsed="false" hidden="false" max="14" min="14" style="4" width="5.12755102040816"/>
    <col collapsed="false" hidden="false" max="18" min="15" style="3" width="4.99489795918367"/>
    <col collapsed="false" hidden="false" max="21" min="19" style="4" width="4.18367346938776"/>
    <col collapsed="false" hidden="false" max="23" min="22" style="3" width="4.18367346938776"/>
    <col collapsed="false" hidden="false" max="24" min="24" style="3" width="1.48469387755102"/>
    <col collapsed="false" hidden="false" max="25" min="25" style="3" width="12.1479591836735"/>
    <col collapsed="false" hidden="false" max="26" min="26" style="3" width="6.0765306122449"/>
    <col collapsed="false" hidden="false" max="27" min="27" style="3" width="16.1989795918367"/>
    <col collapsed="false" hidden="false" max="28" min="28" style="3" width="10.9336734693878"/>
    <col collapsed="false" hidden="false" max="29" min="29" style="3" width="13.0918367346939"/>
    <col collapsed="false" hidden="false" max="30" min="30" style="3" width="12.9591836734694"/>
    <col collapsed="false" hidden="false" max="32" min="31" style="3" width="8.36734693877551"/>
    <col collapsed="false" hidden="false" max="33" min="33" style="5" width="10.6632653061225"/>
    <col collapsed="false" hidden="false" max="64" min="64" style="0" width="24.4336734693878"/>
    <col collapsed="false" hidden="false" max="65" min="65" style="0" width="10.6632653061225"/>
    <col collapsed="false" hidden="false" max="66" min="66" style="0" width="13.5"/>
  </cols>
  <sheetData>
    <row r="1" customFormat="false" ht="21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7"/>
      <c r="L1" s="5"/>
      <c r="M1" s="4"/>
      <c r="O1" s="4"/>
      <c r="S1" s="3"/>
      <c r="T1" s="3"/>
      <c r="U1" s="3"/>
      <c r="BL1" s="0" t="s">
        <v>0</v>
      </c>
      <c r="BM1" s="0" t="s">
        <v>1</v>
      </c>
      <c r="BN1" s="0" t="s">
        <v>2</v>
      </c>
    </row>
    <row r="2" customFormat="false" ht="21" hidden="false" customHeight="true" outlineLevel="0" collapsed="false">
      <c r="A2" s="8" t="s">
        <v>3</v>
      </c>
      <c r="B2" s="8"/>
      <c r="C2" s="8"/>
      <c r="D2" s="8"/>
      <c r="E2" s="8"/>
      <c r="F2" s="9"/>
      <c r="G2" s="10"/>
      <c r="H2" s="10"/>
      <c r="I2" s="11" t="s">
        <v>4</v>
      </c>
      <c r="L2" s="5"/>
      <c r="M2" s="4"/>
      <c r="O2" s="4"/>
      <c r="S2" s="3"/>
      <c r="T2" s="3"/>
      <c r="U2" s="3"/>
      <c r="BL2" s="0" t="s">
        <v>5</v>
      </c>
      <c r="BM2" s="12" t="n">
        <f aca="false">3000/22*1.25</f>
        <v>170.454545454545</v>
      </c>
      <c r="BN2" s="13" t="n">
        <v>0</v>
      </c>
    </row>
    <row r="3" customFormat="false" ht="21" hidden="false" customHeight="true" outlineLevel="0" collapsed="false">
      <c r="A3" s="14" t="s">
        <v>6</v>
      </c>
      <c r="B3" s="15"/>
      <c r="C3" s="16"/>
      <c r="D3" s="17"/>
      <c r="E3" s="18"/>
      <c r="F3" s="17"/>
      <c r="G3" s="9"/>
      <c r="H3" s="9"/>
      <c r="I3" s="19"/>
      <c r="L3" s="5"/>
      <c r="M3" s="4"/>
      <c r="O3" s="4"/>
      <c r="S3" s="3"/>
      <c r="T3" s="3"/>
      <c r="U3" s="3"/>
      <c r="BL3" s="0" t="s">
        <v>7</v>
      </c>
      <c r="BM3" s="12" t="n">
        <f aca="false">3300/22*1.25</f>
        <v>187.5</v>
      </c>
      <c r="BN3" s="13" t="n">
        <v>0.1</v>
      </c>
    </row>
    <row r="4" customFormat="false" ht="26.25" hidden="false" customHeight="true" outlineLevel="0" collapsed="false">
      <c r="A4" s="20" t="s">
        <v>8</v>
      </c>
      <c r="B4" s="21"/>
      <c r="C4" s="22" t="s">
        <v>9</v>
      </c>
      <c r="D4" s="23"/>
      <c r="E4" s="23"/>
      <c r="F4" s="23"/>
      <c r="G4" s="23"/>
      <c r="H4" s="23"/>
      <c r="I4" s="24"/>
      <c r="L4" s="5"/>
      <c r="M4" s="4"/>
      <c r="O4" s="4"/>
      <c r="S4" s="3"/>
      <c r="T4" s="3"/>
      <c r="U4" s="3"/>
      <c r="BL4" s="0" t="s">
        <v>10</v>
      </c>
      <c r="BM4" s="12" t="n">
        <f aca="false">3630/22*1.25</f>
        <v>206.25</v>
      </c>
      <c r="BN4" s="13" t="n">
        <v>0.2</v>
      </c>
    </row>
    <row r="5" customFormat="false" ht="16.5" hidden="false" customHeight="true" outlineLevel="0" collapsed="false">
      <c r="A5" s="25"/>
      <c r="B5" s="25"/>
      <c r="C5" s="25"/>
      <c r="D5" s="25"/>
      <c r="E5" s="25"/>
      <c r="F5" s="25"/>
      <c r="G5" s="25"/>
      <c r="H5" s="25"/>
      <c r="I5" s="26" t="s">
        <v>11</v>
      </c>
      <c r="L5" s="5"/>
      <c r="M5" s="4"/>
      <c r="O5" s="4"/>
      <c r="S5" s="3"/>
      <c r="T5" s="3"/>
      <c r="U5" s="3"/>
    </row>
    <row r="6" customFormat="false" ht="17.25" hidden="false" customHeight="true" outlineLevel="0" collapsed="false">
      <c r="A6" s="27"/>
      <c r="B6" s="27"/>
      <c r="C6" s="27"/>
      <c r="D6" s="27"/>
      <c r="E6" s="27"/>
      <c r="F6" s="27"/>
      <c r="G6" s="27"/>
      <c r="H6" s="27"/>
      <c r="I6" s="28" t="n">
        <v>1</v>
      </c>
      <c r="L6" s="5"/>
      <c r="M6" s="4"/>
      <c r="O6" s="4"/>
      <c r="S6" s="3"/>
      <c r="T6" s="3"/>
      <c r="U6" s="3"/>
    </row>
    <row r="7" s="31" customFormat="true" ht="12.75" hidden="false" customHeight="true" outlineLevel="0" collapsed="false">
      <c r="A7" s="29"/>
      <c r="B7" s="30"/>
      <c r="C7" s="30"/>
      <c r="D7" s="30"/>
      <c r="E7" s="30"/>
      <c r="F7" s="30"/>
      <c r="G7" s="30"/>
      <c r="H7" s="30"/>
      <c r="I7" s="26" t="s">
        <v>12</v>
      </c>
      <c r="L7" s="32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2"/>
    </row>
    <row r="8" s="35" customFormat="true" ht="27" hidden="false" customHeight="true" outlineLevel="0" collapsed="false">
      <c r="A8" s="33"/>
      <c r="B8" s="34"/>
      <c r="C8" s="34"/>
      <c r="D8" s="34"/>
      <c r="E8" s="34"/>
      <c r="F8" s="34"/>
      <c r="G8" s="34"/>
      <c r="H8" s="34"/>
      <c r="I8" s="28" t="s">
        <v>13</v>
      </c>
      <c r="K8" s="36"/>
      <c r="L8" s="37" t="n">
        <f aca="false">+G10-K8+1</f>
        <v>42841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6"/>
      <c r="BL8" s="35" t="s">
        <v>14</v>
      </c>
    </row>
    <row r="9" customFormat="false" ht="12.75" hidden="false" customHeight="true" outlineLevel="0" collapsed="false">
      <c r="A9" s="38" t="s">
        <v>15</v>
      </c>
      <c r="B9" s="38"/>
      <c r="C9" s="38"/>
      <c r="D9" s="38"/>
      <c r="E9" s="38"/>
      <c r="F9" s="39" t="s">
        <v>16</v>
      </c>
      <c r="G9" s="40" t="s">
        <v>17</v>
      </c>
      <c r="H9" s="40"/>
      <c r="I9" s="41" t="s">
        <v>18</v>
      </c>
      <c r="L9" s="5"/>
      <c r="N9" s="3"/>
      <c r="S9" s="3"/>
      <c r="T9" s="3"/>
      <c r="U9" s="3"/>
      <c r="BL9" s="0" t="s">
        <v>19</v>
      </c>
    </row>
    <row r="10" s="46" customFormat="true" ht="29.25" hidden="false" customHeight="true" outlineLevel="0" collapsed="false">
      <c r="A10" s="42" t="s">
        <v>20</v>
      </c>
      <c r="B10" s="42"/>
      <c r="C10" s="42"/>
      <c r="D10" s="42"/>
      <c r="E10" s="42"/>
      <c r="F10" s="43" t="s">
        <v>21</v>
      </c>
      <c r="G10" s="44" t="s">
        <v>22</v>
      </c>
      <c r="H10" s="44"/>
      <c r="I10" s="45"/>
      <c r="L10" s="4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7"/>
    </row>
    <row r="11" s="49" customFormat="true" ht="12.75" hidden="false" customHeight="true" outlineLevel="0" collapsed="false">
      <c r="A11" s="48" t="s">
        <v>23</v>
      </c>
      <c r="B11" s="48"/>
      <c r="C11" s="48"/>
      <c r="D11" s="40" t="s">
        <v>24</v>
      </c>
      <c r="E11" s="40"/>
      <c r="F11" s="40" t="s">
        <v>25</v>
      </c>
      <c r="G11" s="40"/>
      <c r="H11" s="41" t="s">
        <v>26</v>
      </c>
      <c r="I11" s="41"/>
      <c r="L11" s="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50"/>
    </row>
    <row r="12" customFormat="false" ht="12.75" hidden="false" customHeight="true" outlineLevel="0" collapsed="false">
      <c r="A12" s="51" t="s">
        <v>27</v>
      </c>
      <c r="B12" s="51"/>
      <c r="C12" s="51"/>
      <c r="D12" s="51" t="s">
        <v>28</v>
      </c>
      <c r="E12" s="51"/>
      <c r="F12" s="52" t="n">
        <v>44835</v>
      </c>
      <c r="G12" s="52"/>
      <c r="H12" s="28" t="str">
        <f aca="false">+I8</f>
        <v>LA PLATA</v>
      </c>
      <c r="I12" s="53" t="n">
        <f aca="false">+F12+34</f>
        <v>44869</v>
      </c>
      <c r="L12" s="5"/>
      <c r="N12" s="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customFormat="false" ht="12.75" hidden="false" customHeight="true" outlineLevel="0" collapsed="false">
      <c r="A13" s="48" t="s">
        <v>29</v>
      </c>
      <c r="B13" s="48"/>
      <c r="C13" s="48"/>
      <c r="D13" s="48"/>
      <c r="E13" s="48"/>
      <c r="F13" s="48"/>
      <c r="G13" s="40" t="s">
        <v>30</v>
      </c>
      <c r="H13" s="40"/>
      <c r="I13" s="41" t="s">
        <v>31</v>
      </c>
      <c r="L13" s="5"/>
      <c r="N13" s="3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customFormat="false" ht="12.75" hidden="false" customHeight="true" outlineLevel="0" collapsed="false">
      <c r="A14" s="56" t="s">
        <v>32</v>
      </c>
      <c r="B14" s="56"/>
      <c r="C14" s="57" t="s">
        <v>33</v>
      </c>
      <c r="D14" s="57" t="s">
        <v>34</v>
      </c>
      <c r="E14" s="57"/>
      <c r="F14" s="57"/>
      <c r="G14" s="58" t="n">
        <v>75500</v>
      </c>
      <c r="H14" s="58"/>
      <c r="I14" s="59" t="s">
        <v>35</v>
      </c>
      <c r="L14" s="60"/>
      <c r="N14" s="3"/>
      <c r="S14" s="3"/>
      <c r="T14" s="3"/>
      <c r="U14" s="3"/>
    </row>
    <row r="15" s="64" customFormat="true" ht="12.75" hidden="false" customHeight="true" outlineLevel="0" collapsed="false">
      <c r="A15" s="61" t="n">
        <f aca="false">+F12+9</f>
        <v>44844</v>
      </c>
      <c r="B15" s="61"/>
      <c r="C15" s="62" t="n">
        <f aca="false">+A15-30</f>
        <v>44814</v>
      </c>
      <c r="D15" s="63" t="s">
        <v>36</v>
      </c>
      <c r="E15" s="63"/>
      <c r="F15" s="63"/>
      <c r="G15" s="58"/>
      <c r="H15" s="58"/>
      <c r="I15" s="59"/>
      <c r="L15" s="65"/>
      <c r="M15" s="3"/>
      <c r="N15" s="3"/>
      <c r="O15" s="3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5"/>
    </row>
    <row r="16" customFormat="false" ht="12.75" hidden="false" customHeight="true" outlineLevel="0" collapsed="false">
      <c r="A16" s="67"/>
      <c r="B16" s="68"/>
      <c r="C16" s="68"/>
      <c r="D16" s="68"/>
      <c r="E16" s="69"/>
      <c r="F16" s="68"/>
      <c r="G16" s="17"/>
      <c r="H16" s="68"/>
      <c r="I16" s="70"/>
      <c r="L16" s="5"/>
      <c r="M16" s="71" t="s">
        <v>37</v>
      </c>
      <c r="N16" s="66" t="s">
        <v>38</v>
      </c>
      <c r="O16" s="66"/>
      <c r="P16" s="66"/>
      <c r="Q16" s="66" t="s">
        <v>39</v>
      </c>
      <c r="R16" s="66"/>
      <c r="S16" s="66"/>
      <c r="T16" s="66" t="s">
        <v>40</v>
      </c>
      <c r="U16" s="66" t="s">
        <v>41</v>
      </c>
      <c r="V16" s="66" t="s">
        <v>42</v>
      </c>
      <c r="W16" s="66" t="s">
        <v>43</v>
      </c>
      <c r="X16" s="66" t="n">
        <v>0</v>
      </c>
      <c r="Y16" s="72" t="n">
        <v>0</v>
      </c>
      <c r="Z16" s="72" t="n">
        <v>0</v>
      </c>
      <c r="AA16" s="72" t="n">
        <v>0</v>
      </c>
      <c r="AB16" s="72" t="n">
        <v>0</v>
      </c>
      <c r="AC16" s="72" t="n">
        <v>0</v>
      </c>
      <c r="AD16" s="72" t="n">
        <v>0</v>
      </c>
      <c r="AE16" s="72" t="n">
        <v>0</v>
      </c>
      <c r="AF16" s="72" t="n">
        <v>0</v>
      </c>
    </row>
    <row r="17" customFormat="false" ht="12.75" hidden="false" customHeight="true" outlineLevel="0" collapsed="false">
      <c r="A17" s="73" t="s">
        <v>44</v>
      </c>
      <c r="B17" s="73"/>
      <c r="C17" s="73"/>
      <c r="D17" s="74" t="s">
        <v>45</v>
      </c>
      <c r="E17" s="74" t="s">
        <v>46</v>
      </c>
      <c r="F17" s="74" t="s">
        <v>47</v>
      </c>
      <c r="G17" s="74" t="s">
        <v>48</v>
      </c>
      <c r="H17" s="74" t="s">
        <v>49</v>
      </c>
      <c r="I17" s="75" t="s">
        <v>50</v>
      </c>
      <c r="L17" s="5"/>
      <c r="M17" s="71"/>
      <c r="N17" s="66" t="s">
        <v>51</v>
      </c>
      <c r="O17" s="66" t="s">
        <v>52</v>
      </c>
      <c r="P17" s="66" t="s">
        <v>53</v>
      </c>
      <c r="Q17" s="66" t="s">
        <v>54</v>
      </c>
      <c r="R17" s="66" t="s">
        <v>55</v>
      </c>
      <c r="S17" s="66" t="s">
        <v>56</v>
      </c>
      <c r="T17" s="66"/>
      <c r="U17" s="66"/>
      <c r="V17" s="66"/>
      <c r="W17" s="66"/>
      <c r="X17" s="66" t="n">
        <v>1</v>
      </c>
      <c r="Y17" s="76" t="s">
        <v>57</v>
      </c>
      <c r="Z17" s="76" t="s">
        <v>58</v>
      </c>
      <c r="AA17" s="76" t="s">
        <v>59</v>
      </c>
      <c r="AB17" s="76" t="s">
        <v>60</v>
      </c>
      <c r="AC17" s="72" t="n">
        <v>0</v>
      </c>
      <c r="AD17" s="76" t="s">
        <v>61</v>
      </c>
      <c r="AE17" s="76" t="s">
        <v>62</v>
      </c>
      <c r="AF17" s="77" t="e">
        <f aca="false">INT(#REF!)</f>
        <v>#REF!</v>
      </c>
    </row>
    <row r="18" customFormat="false" ht="12.75" hidden="false" customHeight="true" outlineLevel="0" collapsed="false">
      <c r="A18" s="78"/>
      <c r="B18" s="79" t="s">
        <v>63</v>
      </c>
      <c r="C18" s="79"/>
      <c r="D18" s="80" t="n">
        <v>25</v>
      </c>
      <c r="E18" s="81" t="n">
        <f aca="false">+(+G14/25)*D18</f>
        <v>75500</v>
      </c>
      <c r="F18" s="82"/>
      <c r="G18" s="83"/>
      <c r="H18" s="83"/>
      <c r="I18" s="84"/>
      <c r="K18" s="85"/>
      <c r="L18" s="5"/>
      <c r="M18" s="86"/>
      <c r="N18" s="66"/>
      <c r="O18" s="66"/>
      <c r="P18" s="77"/>
      <c r="Q18" s="66"/>
      <c r="R18" s="66"/>
      <c r="S18" s="66"/>
      <c r="T18" s="66"/>
      <c r="U18" s="66"/>
      <c r="V18" s="86"/>
      <c r="W18" s="66"/>
      <c r="X18" s="66"/>
      <c r="Y18" s="76" t="s">
        <v>64</v>
      </c>
      <c r="Z18" s="72" t="n">
        <v>0</v>
      </c>
      <c r="AA18" s="76" t="s">
        <v>65</v>
      </c>
      <c r="AB18" s="76" t="s">
        <v>66</v>
      </c>
      <c r="AC18" s="76" t="s">
        <v>67</v>
      </c>
      <c r="AD18" s="76" t="s">
        <v>68</v>
      </c>
      <c r="AE18" s="76" t="s">
        <v>69</v>
      </c>
      <c r="AF18" s="66"/>
    </row>
    <row r="19" s="93" customFormat="true" ht="12.75" hidden="false" customHeight="true" outlineLevel="0" collapsed="false">
      <c r="A19" s="87"/>
      <c r="B19" s="88" t="s">
        <v>70</v>
      </c>
      <c r="C19" s="88"/>
      <c r="D19" s="89" t="n">
        <v>3</v>
      </c>
      <c r="E19" s="90" t="n">
        <f aca="false">+E18*D19/100</f>
        <v>2265</v>
      </c>
      <c r="F19" s="82"/>
      <c r="G19" s="91"/>
      <c r="H19" s="91"/>
      <c r="I19" s="92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6" t="s">
        <v>71</v>
      </c>
      <c r="Z19" s="97" t="n">
        <v>0</v>
      </c>
      <c r="AA19" s="96" t="s">
        <v>72</v>
      </c>
      <c r="AB19" s="96" t="s">
        <v>73</v>
      </c>
      <c r="AC19" s="96" t="s">
        <v>74</v>
      </c>
      <c r="AD19" s="96" t="s">
        <v>75</v>
      </c>
      <c r="AE19" s="96" t="s">
        <v>76</v>
      </c>
      <c r="AF19" s="95"/>
      <c r="AG19" s="94"/>
    </row>
    <row r="20" customFormat="false" ht="15" hidden="false" customHeight="true" outlineLevel="0" collapsed="false">
      <c r="A20" s="78"/>
      <c r="B20" s="79" t="s">
        <v>77</v>
      </c>
      <c r="C20" s="79"/>
      <c r="D20" s="80"/>
      <c r="E20" s="82" t="n">
        <v>8500</v>
      </c>
      <c r="F20" s="82"/>
      <c r="G20" s="83"/>
      <c r="H20" s="83"/>
      <c r="I20" s="84"/>
      <c r="L20" s="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76" t="s">
        <v>78</v>
      </c>
      <c r="Z20" s="72" t="n">
        <v>0</v>
      </c>
      <c r="AA20" s="76" t="s">
        <v>79</v>
      </c>
      <c r="AB20" s="76" t="s">
        <v>80</v>
      </c>
      <c r="AC20" s="76" t="s">
        <v>81</v>
      </c>
      <c r="AD20" s="76" t="s">
        <v>82</v>
      </c>
      <c r="AE20" s="76" t="s">
        <v>83</v>
      </c>
      <c r="AF20" s="66"/>
    </row>
    <row r="21" customFormat="false" ht="14.25" hidden="false" customHeight="true" outlineLevel="0" collapsed="false">
      <c r="A21" s="78"/>
      <c r="B21" s="88" t="s">
        <v>84</v>
      </c>
      <c r="C21" s="88"/>
      <c r="D21" s="98" t="n">
        <v>5</v>
      </c>
      <c r="E21" s="90" t="n">
        <f aca="false">((+(+G14+E20+E19)/200)*1.5*D21)</f>
        <v>3234.9375</v>
      </c>
      <c r="F21" s="82"/>
      <c r="G21" s="83"/>
      <c r="H21" s="83"/>
      <c r="I21" s="84"/>
      <c r="L21" s="60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6"/>
      <c r="Z21" s="72"/>
      <c r="AA21" s="76"/>
      <c r="AB21" s="76"/>
      <c r="AC21" s="76"/>
      <c r="AD21" s="76"/>
      <c r="AE21" s="76"/>
      <c r="AF21" s="66"/>
    </row>
    <row r="22" customFormat="false" ht="12.75" hidden="false" customHeight="true" outlineLevel="0" collapsed="false">
      <c r="A22" s="78"/>
      <c r="B22" s="79" t="s">
        <v>85</v>
      </c>
      <c r="C22" s="79"/>
      <c r="D22" s="99"/>
      <c r="E22" s="82"/>
      <c r="F22" s="82"/>
      <c r="G22" s="83"/>
      <c r="H22" s="83"/>
      <c r="I22" s="100" t="n">
        <v>15000</v>
      </c>
      <c r="K22" s="101"/>
      <c r="L22" s="60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6" t="s">
        <v>86</v>
      </c>
      <c r="Z22" s="72" t="n">
        <v>0</v>
      </c>
      <c r="AA22" s="76" t="s">
        <v>87</v>
      </c>
      <c r="AB22" s="76" t="s">
        <v>88</v>
      </c>
      <c r="AC22" s="76" t="s">
        <v>89</v>
      </c>
      <c r="AD22" s="76" t="s">
        <v>90</v>
      </c>
      <c r="AE22" s="76" t="s">
        <v>91</v>
      </c>
      <c r="AF22" s="66"/>
    </row>
    <row r="23" customFormat="false" ht="12.75" hidden="false" customHeight="true" outlineLevel="0" collapsed="false">
      <c r="A23" s="78"/>
      <c r="B23" s="79" t="s">
        <v>92</v>
      </c>
      <c r="C23" s="79"/>
      <c r="D23" s="102" t="n">
        <v>0.11</v>
      </c>
      <c r="E23" s="82"/>
      <c r="F23" s="82" t="n">
        <f aca="false">$C$29*D23%*100</f>
        <v>9844.993125</v>
      </c>
      <c r="G23" s="83"/>
      <c r="H23" s="83"/>
      <c r="I23" s="84"/>
      <c r="L23" s="60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76" t="s">
        <v>93</v>
      </c>
      <c r="Z23" s="72" t="n">
        <v>0</v>
      </c>
      <c r="AA23" s="76" t="s">
        <v>94</v>
      </c>
      <c r="AB23" s="76" t="s">
        <v>95</v>
      </c>
      <c r="AC23" s="76" t="s">
        <v>96</v>
      </c>
      <c r="AD23" s="76" t="s">
        <v>97</v>
      </c>
      <c r="AE23" s="76" t="s">
        <v>98</v>
      </c>
      <c r="AF23" s="66"/>
    </row>
    <row r="24" customFormat="false" ht="12.75" hidden="false" customHeight="true" outlineLevel="0" collapsed="false">
      <c r="A24" s="78"/>
      <c r="B24" s="79" t="s">
        <v>99</v>
      </c>
      <c r="C24" s="79"/>
      <c r="D24" s="102" t="n">
        <v>0.03</v>
      </c>
      <c r="E24" s="82"/>
      <c r="F24" s="82" t="n">
        <f aca="false">$C$29*D24%*100</f>
        <v>2684.998125</v>
      </c>
      <c r="G24" s="83"/>
      <c r="H24" s="83"/>
      <c r="I24" s="84"/>
      <c r="L24" s="60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76" t="s">
        <v>100</v>
      </c>
      <c r="Z24" s="72" t="n">
        <v>0</v>
      </c>
      <c r="AA24" s="76" t="s">
        <v>101</v>
      </c>
      <c r="AB24" s="76" t="s">
        <v>102</v>
      </c>
      <c r="AC24" s="76" t="s">
        <v>103</v>
      </c>
      <c r="AD24" s="76" t="s">
        <v>104</v>
      </c>
      <c r="AE24" s="76" t="s">
        <v>105</v>
      </c>
      <c r="AF24" s="66"/>
    </row>
    <row r="25" customFormat="false" ht="12.75" hidden="false" customHeight="true" outlineLevel="0" collapsed="false">
      <c r="A25" s="78"/>
      <c r="B25" s="79" t="s">
        <v>106</v>
      </c>
      <c r="C25" s="79"/>
      <c r="D25" s="102" t="n">
        <v>0.03</v>
      </c>
      <c r="E25" s="82"/>
      <c r="F25" s="82" t="n">
        <f aca="false">$C$29*D25%*100</f>
        <v>2684.998125</v>
      </c>
      <c r="G25" s="83"/>
      <c r="H25" s="83"/>
      <c r="I25" s="84"/>
      <c r="L25" s="60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6" t="s">
        <v>107</v>
      </c>
      <c r="Z25" s="72" t="n">
        <v>0</v>
      </c>
      <c r="AA25" s="76" t="s">
        <v>108</v>
      </c>
      <c r="AB25" s="76" t="s">
        <v>109</v>
      </c>
      <c r="AC25" s="76" t="s">
        <v>110</v>
      </c>
      <c r="AD25" s="76" t="s">
        <v>111</v>
      </c>
      <c r="AE25" s="76" t="s">
        <v>112</v>
      </c>
      <c r="AF25" s="66"/>
    </row>
    <row r="26" s="93" customFormat="true" ht="12.75" hidden="false" customHeight="true" outlineLevel="0" collapsed="false">
      <c r="A26" s="87"/>
      <c r="B26" s="79" t="s">
        <v>113</v>
      </c>
      <c r="C26" s="79"/>
      <c r="D26" s="102" t="n">
        <v>0.035</v>
      </c>
      <c r="E26" s="82"/>
      <c r="F26" s="82" t="n">
        <f aca="false">$C$29*D26%*100</f>
        <v>3132.4978125</v>
      </c>
      <c r="G26" s="91"/>
      <c r="H26" s="103"/>
      <c r="I26" s="104"/>
      <c r="L26" s="105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95"/>
      <c r="Y26" s="96" t="e">
        <f aca="false">VLOOKUP(#REF!,X16:AF25,2,FALSE())</f>
        <v>#VALUE!</v>
      </c>
      <c r="Z26" s="96" t="e">
        <f aca="false">IF(#REF!+#REF!=0,VLOOKUP(#REF!,X16:AF25,3,FALSE()),0)</f>
        <v>#REF!</v>
      </c>
      <c r="AA26" s="96" t="e">
        <f aca="false">IF(#REF!+#REF!=0," ",VLOOKUP(#REF!,X16:AF25,4,FALSE()))</f>
        <v>#REF!</v>
      </c>
      <c r="AB26" s="96" t="e">
        <f aca="false">IF(#REF!=0,VLOOKUP(#REF!,X16:AF25,5,FALSE()),0)</f>
        <v>#VALUE!</v>
      </c>
      <c r="AC26" s="96" t="e">
        <f aca="false">IF(#REF!=0,"",VLOOKUP(#REF!,X16:AF25,6,FALSE()))</f>
        <v>#VALUE!</v>
      </c>
      <c r="AD26" s="96" t="e">
        <f aca="false">IF(#REF!=1,VLOOKUP(#REF!,X16:AF25,7,FALSE()),0)</f>
        <v>#VALUE!</v>
      </c>
      <c r="AE26" s="96" t="e">
        <f aca="false">IF(#REF!=1,"",IF(#REF!=0,"",VLOOKUP(#REF!,X16:AF25,8,FALSE())))</f>
        <v>#VALUE!</v>
      </c>
      <c r="AF26" s="106"/>
      <c r="AG26" s="94"/>
    </row>
    <row r="27" customFormat="false" ht="12.75" hidden="false" customHeight="true" outlineLevel="0" collapsed="false">
      <c r="A27" s="78"/>
      <c r="B27" s="79" t="s">
        <v>114</v>
      </c>
      <c r="C27" s="79"/>
      <c r="D27" s="80"/>
      <c r="E27" s="82"/>
      <c r="F27" s="107"/>
      <c r="G27" s="83"/>
      <c r="H27" s="108"/>
      <c r="I27" s="109" t="n">
        <f aca="false">ROUNDUP((C29-F29),0)-(C29-F29)</f>
        <v>0.549687499995343</v>
      </c>
      <c r="J27" s="110"/>
      <c r="L27" s="60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66"/>
      <c r="Y27" s="76" t="e">
        <f aca="false">IF(Y26=0,"",Y26)</f>
        <v>#VALUE!</v>
      </c>
      <c r="Z27" s="76" t="e">
        <f aca="false">IF(Z26=0,"",Z26)</f>
        <v>#REF!</v>
      </c>
      <c r="AA27" s="76" t="e">
        <f aca="false">IF(AA26=0,"",AA26)</f>
        <v>#REF!</v>
      </c>
      <c r="AB27" s="76" t="e">
        <f aca="false">IF(AB26=0,"",AB26)</f>
        <v>#VALUE!</v>
      </c>
      <c r="AC27" s="76" t="e">
        <f aca="false">IF(AC26=0,"",AC26)</f>
        <v>#VALUE!</v>
      </c>
      <c r="AD27" s="76" t="e">
        <f aca="false">IF(AD26=0,"",AD26)</f>
        <v>#VALUE!</v>
      </c>
      <c r="AE27" s="76" t="e">
        <f aca="false">IF(AE26=0,"",AE26)</f>
        <v>#VALUE!</v>
      </c>
      <c r="AF27" s="76" t="e">
        <f aca="false">CONCATENATE(AF17,"/100")</f>
        <v>#REF!</v>
      </c>
    </row>
    <row r="28" customFormat="false" ht="17.25" hidden="false" customHeight="true" outlineLevel="0" collapsed="false">
      <c r="A28" s="78"/>
      <c r="B28" s="79"/>
      <c r="C28" s="79"/>
      <c r="D28" s="80"/>
      <c r="E28" s="83"/>
      <c r="F28" s="83"/>
      <c r="G28" s="83"/>
      <c r="H28" s="83"/>
      <c r="I28" s="111"/>
      <c r="J28" s="112"/>
      <c r="L28" s="60"/>
      <c r="M28" s="113"/>
      <c r="N28" s="3"/>
      <c r="S28" s="3"/>
      <c r="T28" s="3"/>
      <c r="U28" s="3"/>
    </row>
    <row r="29" customFormat="false" ht="12.75" hidden="false" customHeight="true" outlineLevel="0" collapsed="false">
      <c r="A29" s="114" t="s">
        <v>115</v>
      </c>
      <c r="B29" s="114"/>
      <c r="C29" s="115" t="n">
        <f aca="false">SUM(E18:E27)</f>
        <v>89499.9375</v>
      </c>
      <c r="D29" s="116" t="s">
        <v>115</v>
      </c>
      <c r="E29" s="116"/>
      <c r="F29" s="115" t="n">
        <f aca="false">SUM(F23:F28)</f>
        <v>18347.4871875</v>
      </c>
      <c r="G29" s="115"/>
      <c r="H29" s="117" t="s">
        <v>116</v>
      </c>
      <c r="I29" s="118" t="n">
        <f aca="false">C29-F29+I27+I22</f>
        <v>86153</v>
      </c>
      <c r="L29" s="60"/>
      <c r="M29" s="113"/>
      <c r="N29" s="113"/>
      <c r="O29" s="113"/>
      <c r="S29" s="3"/>
      <c r="T29" s="3"/>
      <c r="U29" s="3"/>
    </row>
    <row r="30" customFormat="false" ht="12.75" hidden="false" customHeight="true" outlineLevel="0" collapsed="false">
      <c r="A30" s="119" t="s">
        <v>117</v>
      </c>
      <c r="B30" s="119"/>
      <c r="C30" s="115"/>
      <c r="D30" s="120" t="s">
        <v>49</v>
      </c>
      <c r="E30" s="120"/>
      <c r="F30" s="115"/>
      <c r="G30" s="115"/>
      <c r="H30" s="121" t="s">
        <v>118</v>
      </c>
      <c r="I30" s="118"/>
      <c r="L30" s="60"/>
      <c r="S30" s="3"/>
      <c r="T30" s="3"/>
      <c r="U30" s="3"/>
    </row>
    <row r="31" customFormat="false" ht="15" hidden="false" customHeight="true" outlineLevel="0" collapsed="false">
      <c r="A31" s="122"/>
      <c r="B31" s="17"/>
      <c r="C31" s="17"/>
      <c r="D31" s="17"/>
      <c r="E31" s="18"/>
      <c r="F31" s="17"/>
      <c r="G31" s="17"/>
      <c r="H31" s="17"/>
      <c r="I31" s="123"/>
      <c r="L31" s="60"/>
      <c r="S31" s="3"/>
      <c r="T31" s="3"/>
      <c r="U31" s="3"/>
    </row>
    <row r="32" s="128" customFormat="true" ht="12.75" hidden="false" customHeight="true" outlineLevel="0" collapsed="false">
      <c r="A32" s="124" t="s">
        <v>119</v>
      </c>
      <c r="B32" s="125"/>
      <c r="C32" s="125" t="s">
        <v>120</v>
      </c>
      <c r="D32" s="125"/>
      <c r="E32" s="126"/>
      <c r="F32" s="125"/>
      <c r="G32" s="125"/>
      <c r="H32" s="125"/>
      <c r="I32" s="127"/>
      <c r="L32" s="2"/>
      <c r="M32" s="3"/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29"/>
    </row>
    <row r="33" customFormat="false" ht="12.75" hidden="false" customHeight="true" outlineLevel="0" collapsed="false">
      <c r="A33" s="122"/>
      <c r="B33" s="17"/>
      <c r="C33" s="17"/>
      <c r="D33" s="17"/>
      <c r="E33" s="130"/>
      <c r="F33" s="17"/>
      <c r="G33" s="17"/>
      <c r="H33" s="17"/>
      <c r="I33" s="123"/>
      <c r="J33" s="131"/>
      <c r="S33" s="3"/>
      <c r="T33" s="3"/>
      <c r="U33" s="3"/>
      <c r="AG33" s="129"/>
    </row>
    <row r="34" customFormat="false" ht="12.75" hidden="false" customHeight="true" outlineLevel="0" collapsed="false">
      <c r="A34" s="122"/>
      <c r="B34" s="17"/>
      <c r="C34" s="17"/>
      <c r="D34" s="17"/>
      <c r="E34" s="18"/>
      <c r="F34" s="17"/>
      <c r="G34" s="17"/>
      <c r="H34" s="17"/>
      <c r="I34" s="123"/>
      <c r="M34" s="132"/>
      <c r="N34" s="132"/>
      <c r="O34" s="132"/>
      <c r="S34" s="3"/>
      <c r="T34" s="3"/>
      <c r="U34" s="3"/>
    </row>
    <row r="35" customFormat="false" ht="12.75" hidden="false" customHeight="true" outlineLevel="0" collapsed="false">
      <c r="A35" s="133" t="s">
        <v>14</v>
      </c>
      <c r="B35" s="133"/>
      <c r="C35" s="134"/>
      <c r="D35" s="134"/>
      <c r="E35" s="135"/>
      <c r="F35" s="134"/>
      <c r="G35" s="134"/>
      <c r="H35" s="136" t="str">
        <f aca="false">+IF(A35="ORIGINAL","FIRMA DEL EMPLEADO","FIRMA DEL EMPLEADOR")</f>
        <v>FIRMA DEL EMPLEADO</v>
      </c>
      <c r="I35" s="136"/>
      <c r="S35" s="3"/>
      <c r="T35" s="3"/>
      <c r="U35" s="3"/>
    </row>
    <row r="36" customFormat="false" ht="17.25" hidden="false" customHeight="true" outlineLevel="0" collapsed="false"/>
    <row r="37" customFormat="false" ht="17.25" hidden="false" customHeight="true" outlineLevel="0" collapsed="false">
      <c r="E37" s="1" t="n">
        <v>30800</v>
      </c>
    </row>
    <row r="1048576" customFormat="false" ht="12.85" hidden="false" customHeight="false" outlineLevel="0" collapsed="false"/>
  </sheetData>
  <mergeCells count="52">
    <mergeCell ref="A1:H1"/>
    <mergeCell ref="A2:E2"/>
    <mergeCell ref="G2:H2"/>
    <mergeCell ref="A5:H5"/>
    <mergeCell ref="A6:H6"/>
    <mergeCell ref="A9:E9"/>
    <mergeCell ref="G9:H9"/>
    <mergeCell ref="A10:E10"/>
    <mergeCell ref="G10:H10"/>
    <mergeCell ref="A11:C11"/>
    <mergeCell ref="D11:E11"/>
    <mergeCell ref="F11:G11"/>
    <mergeCell ref="H11:I11"/>
    <mergeCell ref="A12:C12"/>
    <mergeCell ref="D12:E12"/>
    <mergeCell ref="F12:G12"/>
    <mergeCell ref="A13:F13"/>
    <mergeCell ref="G13:H13"/>
    <mergeCell ref="A14:B14"/>
    <mergeCell ref="D14:F14"/>
    <mergeCell ref="G14:H15"/>
    <mergeCell ref="I14:I15"/>
    <mergeCell ref="A15:B15"/>
    <mergeCell ref="D15:F15"/>
    <mergeCell ref="M16:M17"/>
    <mergeCell ref="N16:P16"/>
    <mergeCell ref="Q16:S16"/>
    <mergeCell ref="T16:T17"/>
    <mergeCell ref="U16:U17"/>
    <mergeCell ref="V16:V17"/>
    <mergeCell ref="W16:W17"/>
    <mergeCell ref="A17:C17"/>
    <mergeCell ref="B18:C18"/>
    <mergeCell ref="B19:C19"/>
    <mergeCell ref="B20:C20"/>
    <mergeCell ref="B21:C21"/>
    <mergeCell ref="B22:C22"/>
    <mergeCell ref="B23:C23"/>
    <mergeCell ref="B24:C24"/>
    <mergeCell ref="B25:C25"/>
    <mergeCell ref="M26:W27"/>
    <mergeCell ref="B27:C27"/>
    <mergeCell ref="B28:C28"/>
    <mergeCell ref="A29:B29"/>
    <mergeCell ref="C29:C30"/>
    <mergeCell ref="D29:E29"/>
    <mergeCell ref="F29:G30"/>
    <mergeCell ref="I29:I30"/>
    <mergeCell ref="A30:B30"/>
    <mergeCell ref="D30:E30"/>
    <mergeCell ref="A35:B35"/>
    <mergeCell ref="H35:I35"/>
  </mergeCells>
  <dataValidations count="2">
    <dataValidation allowBlank="true" operator="between" showDropDown="false" showErrorMessage="true" showInputMessage="false" sqref="B12:C12" type="list">
      <formula1>#ref!</formula1>
      <formula2>0</formula2>
    </dataValidation>
    <dataValidation allowBlank="true" operator="between" showDropDown="false" showErrorMessage="true" showInputMessage="false" sqref="A35" type="list">
      <formula1>$BL$8:$BL$9</formula1>
      <formula2>0</formula2>
    </dataValidation>
  </dataValidations>
  <printOptions headings="false" gridLines="false" gridLinesSet="true" horizontalCentered="false" verticalCentered="false"/>
  <pageMargins left="0.39375" right="0.39375" top="0.39375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2008-07-05T15:52:57Z</dcterms:created>
  <dc:creator>Usuario</dc:creator>
  <dc:description/>
  <dc:language>es-MX</dc:language>
  <cp:lastModifiedBy/>
  <cp:lastPrinted>2011-10-26T11:00:09Z</cp:lastPrinted>
  <dcterms:modified xsi:type="dcterms:W3CDTF">2022-10-14T16:25:42Z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