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IBO_MODELO" sheetId="1" r:id="rId1"/>
  </sheets>
  <definedNames>
    <definedName name="_xlnm.Print_Area" localSheetId="0">'RECIBO_MODELO'!$A$1:$I$39</definedName>
    <definedName name="ITEM_RECIBO">#REF!</definedName>
    <definedName name="Letra">#REF!</definedName>
    <definedName name="Letra" localSheetId="0">'RECIBO_MODELO'!$Z$14:$AG$24</definedName>
  </definedNames>
  <calcPr fullCalcOnLoad="1"/>
</workbook>
</file>

<file path=xl/sharedStrings.xml><?xml version="1.0" encoding="utf-8"?>
<sst xmlns="http://schemas.openxmlformats.org/spreadsheetml/2006/main" count="128" uniqueCount="125">
  <si>
    <t>Apellido y Nombre del empleador</t>
  </si>
  <si>
    <t>PUESTO</t>
  </si>
  <si>
    <t>BÁSICO</t>
  </si>
  <si>
    <t>CAPACITACIÓN</t>
  </si>
  <si>
    <t>Cuit</t>
  </si>
  <si>
    <t>CONTROLADOR</t>
  </si>
  <si>
    <t>DOMICILIO DEL ESTABLECIMIENTO</t>
  </si>
  <si>
    <t>ENCARGADO DE CONTROL</t>
  </si>
  <si>
    <t>LOCALIDAD</t>
  </si>
  <si>
    <t>JEFE DE CONTROL</t>
  </si>
  <si>
    <t>Mes</t>
  </si>
  <si>
    <t>11/2023</t>
  </si>
  <si>
    <t>APELLIDO Y NOMBRES DEL EMPLEADO</t>
  </si>
  <si>
    <t>C.U.I.L.</t>
  </si>
  <si>
    <t>FECHA DE INGRESO</t>
  </si>
  <si>
    <t>LEGAJO Nº</t>
  </si>
  <si>
    <t>DUPLICADO</t>
  </si>
  <si>
    <t>xx-xxxxxxx-x</t>
  </si>
  <si>
    <t>11/07/2023</t>
  </si>
  <si>
    <t>CATEGORIA</t>
  </si>
  <si>
    <t>TAREA</t>
  </si>
  <si>
    <t>PERIODO DE PAGO</t>
  </si>
  <si>
    <t>LUGAR DE TRABAJO</t>
  </si>
  <si>
    <t>CONTROL Y ADMISIÓN</t>
  </si>
  <si>
    <t>ULTIMO DEPOSITO DE LAS CONTRIBUCIONES Y APORTES</t>
  </si>
  <si>
    <t>SUELDO / JORNAL</t>
  </si>
  <si>
    <t>O. SOCIAL</t>
  </si>
  <si>
    <t>FECHA</t>
  </si>
  <si>
    <t>PERIODO</t>
  </si>
  <si>
    <t>BANCO</t>
  </si>
  <si>
    <t>Osecac</t>
  </si>
  <si>
    <t>de la Nación Argentina</t>
  </si>
  <si>
    <t>Numero a Desglosar</t>
  </si>
  <si>
    <t>Millon</t>
  </si>
  <si>
    <t>Mil</t>
  </si>
  <si>
    <t>C</t>
  </si>
  <si>
    <t>D</t>
  </si>
  <si>
    <t>U</t>
  </si>
  <si>
    <t>0/100</t>
  </si>
  <si>
    <t>CONCEPTO</t>
  </si>
  <si>
    <t>UNID.</t>
  </si>
  <si>
    <t>HABERES</t>
  </si>
  <si>
    <t>RETENCIONES</t>
  </si>
  <si>
    <t>ASIGNACIONES</t>
  </si>
  <si>
    <t>DEDUCCIONES</t>
  </si>
  <si>
    <t>NO REMUNERATIVO</t>
  </si>
  <si>
    <t>CML</t>
  </si>
  <si>
    <t>DML</t>
  </si>
  <si>
    <t>UML</t>
  </si>
  <si>
    <t>CM</t>
  </si>
  <si>
    <t>DM</t>
  </si>
  <si>
    <t>UM</t>
  </si>
  <si>
    <t xml:space="preserve">UN MIL </t>
  </si>
  <si>
    <t xml:space="preserve">CIEN  </t>
  </si>
  <si>
    <t xml:space="preserve">CIENTO </t>
  </si>
  <si>
    <t xml:space="preserve">DIEZ </t>
  </si>
  <si>
    <t xml:space="preserve">ONCE </t>
  </si>
  <si>
    <t xml:space="preserve">UNO </t>
  </si>
  <si>
    <t xml:space="preserve">DOS MIL </t>
  </si>
  <si>
    <t xml:space="preserve">DOSCIENTOS </t>
  </si>
  <si>
    <t xml:space="preserve">VEINTE </t>
  </si>
  <si>
    <t>VEINTI</t>
  </si>
  <si>
    <t xml:space="preserve">DOCE </t>
  </si>
  <si>
    <t xml:space="preserve">DOS </t>
  </si>
  <si>
    <t>DÍAS TRABAJADOS</t>
  </si>
  <si>
    <t xml:space="preserve">TRES MIL </t>
  </si>
  <si>
    <t xml:space="preserve">TRESCIENTOS </t>
  </si>
  <si>
    <t xml:space="preserve">TREINTA </t>
  </si>
  <si>
    <t xml:space="preserve">TREINTA Y </t>
  </si>
  <si>
    <t xml:space="preserve">TRECE </t>
  </si>
  <si>
    <t xml:space="preserve">TRES </t>
  </si>
  <si>
    <t>ANTIGÜEDAD (1% anual)</t>
  </si>
  <si>
    <t xml:space="preserve">CUATRO MIL </t>
  </si>
  <si>
    <t xml:space="preserve">CUATROCIENTOS </t>
  </si>
  <si>
    <t xml:space="preserve">CUARENTA </t>
  </si>
  <si>
    <t xml:space="preserve">CUARENTA Y </t>
  </si>
  <si>
    <t xml:space="preserve">CATORCE </t>
  </si>
  <si>
    <t xml:space="preserve">CUATRO </t>
  </si>
  <si>
    <t>PRESENTISMO (10% mensual)</t>
  </si>
  <si>
    <t xml:space="preserve">CINCO MIL </t>
  </si>
  <si>
    <t xml:space="preserve">QUINIENTOS </t>
  </si>
  <si>
    <t xml:space="preserve">CINCUENTA </t>
  </si>
  <si>
    <t xml:space="preserve">CINCUENTA Y </t>
  </si>
  <si>
    <t xml:space="preserve">QUINCE </t>
  </si>
  <si>
    <t xml:space="preserve">CINCO </t>
  </si>
  <si>
    <t>HORAS EXTRAS NOCTURNAS 50%</t>
  </si>
  <si>
    <t>HORAS EXTRAS NOCTURNAS 100%</t>
  </si>
  <si>
    <t xml:space="preserve">SEIS MIL </t>
  </si>
  <si>
    <t xml:space="preserve">SEISCIENTOS </t>
  </si>
  <si>
    <t xml:space="preserve">SESENTA </t>
  </si>
  <si>
    <t xml:space="preserve">SESENTA Y </t>
  </si>
  <si>
    <t xml:space="preserve">DIECISEIS </t>
  </si>
  <si>
    <t xml:space="preserve">SEIS </t>
  </si>
  <si>
    <t>JUBILACION</t>
  </si>
  <si>
    <t xml:space="preserve">SIETE MIL </t>
  </si>
  <si>
    <t xml:space="preserve">SETECIENTOS </t>
  </si>
  <si>
    <t xml:space="preserve">SETENTA </t>
  </si>
  <si>
    <t xml:space="preserve">SETENTA Y </t>
  </si>
  <si>
    <t xml:space="preserve">DIECISIETE </t>
  </si>
  <si>
    <t xml:space="preserve">SIETE </t>
  </si>
  <si>
    <t>INSSJP (LEY 19.032)</t>
  </si>
  <si>
    <t xml:space="preserve">OCHO MIL </t>
  </si>
  <si>
    <t xml:space="preserve">OCHOCIENTOS </t>
  </si>
  <si>
    <t xml:space="preserve">OCHENTA </t>
  </si>
  <si>
    <t xml:space="preserve">OCHENTA Y </t>
  </si>
  <si>
    <t xml:space="preserve">DIECIOCHO </t>
  </si>
  <si>
    <t xml:space="preserve">OCHO </t>
  </si>
  <si>
    <t>OBRA SOCIAL</t>
  </si>
  <si>
    <t xml:space="preserve">NUEVE MIL </t>
  </si>
  <si>
    <t xml:space="preserve">NOVECIENTOS </t>
  </si>
  <si>
    <t xml:space="preserve">NOVENTA </t>
  </si>
  <si>
    <t xml:space="preserve">NOVENTA Y </t>
  </si>
  <si>
    <t xml:space="preserve">DIECINUEVE </t>
  </si>
  <si>
    <t xml:space="preserve">NUEVE </t>
  </si>
  <si>
    <t>CUOTA SINDICAL</t>
  </si>
  <si>
    <t>CONTRIBUCIÓN SOLIDARIA</t>
  </si>
  <si>
    <t>REDONDEO</t>
  </si>
  <si>
    <t>TOTAL</t>
  </si>
  <si>
    <t xml:space="preserve">NETO A </t>
  </si>
  <si>
    <t>BRUTO</t>
  </si>
  <si>
    <t>PERCIBIR</t>
  </si>
  <si>
    <t>LUGAR Y FECHA DE PAGO</t>
  </si>
  <si>
    <t>10 de agosto de 2023</t>
  </si>
  <si>
    <t>SON PESOS:</t>
  </si>
  <si>
    <t>ORIGINAL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</si>
</sst>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\ %"/>
    <numFmt numFmtId="166" formatCode="0.00"/>
    <numFmt numFmtId="167" formatCode="MM/YY"/>
    <numFmt numFmtId="168" formatCode="@"/>
    <numFmt numFmtId="169" formatCode="D&quot; de &quot;MMMM&quot; de &quot;YYYY"/>
    <numFmt numFmtId="170" formatCode="DD\-MMM&quot; de &quot;YYYY"/>
    <numFmt numFmtId="171" formatCode="DD/MM/YYYY"/>
    <numFmt numFmtId="172" formatCode="0"/>
    <numFmt numFmtId="173" formatCode="0.000"/>
    <numFmt numFmtId="174" formatCode="0.00000"/>
    <numFmt numFmtId="175" formatCode="0.0%"/>
    <numFmt numFmtId="176" formatCode=";;;"/>
    <numFmt numFmtId="177" formatCode="0.00_);[RED]\(0.00\)"/>
    <numFmt numFmtId="178" formatCode="#,##0.00"/>
  </numFmts>
  <fonts count="18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3"/>
      <name val="Arial Black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i/>
      <sz val="12"/>
      <name val="Arial Black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5" fillId="2" borderId="3" xfId="0" applyFont="1" applyFill="1" applyBorder="1" applyAlignment="1">
      <alignment horizontal="center"/>
    </xf>
    <xf numFmtId="164" fontId="3" fillId="0" borderId="4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5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0" fillId="0" borderId="5" xfId="0" applyBorder="1" applyAlignment="1">
      <alignment/>
    </xf>
    <xf numFmtId="166" fontId="0" fillId="0" borderId="0" xfId="0" applyNumberFormat="1" applyAlignment="1">
      <alignment/>
    </xf>
    <xf numFmtId="165" fontId="0" fillId="0" borderId="0" xfId="20" applyFont="1" applyFill="1" applyBorder="1" applyAlignment="1" applyProtection="1">
      <alignment/>
      <protection/>
    </xf>
    <xf numFmtId="164" fontId="6" fillId="2" borderId="0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4" fontId="3" fillId="0" borderId="7" xfId="0" applyFont="1" applyFill="1" applyBorder="1" applyAlignment="1">
      <alignment/>
    </xf>
    <xf numFmtId="164" fontId="3" fillId="0" borderId="8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8" fillId="2" borderId="5" xfId="0" applyFont="1" applyFill="1" applyBorder="1" applyAlignment="1">
      <alignment horizontal="center" vertical="top" wrapText="1"/>
    </xf>
    <xf numFmtId="164" fontId="0" fillId="2" borderId="9" xfId="0" applyFont="1" applyFill="1" applyBorder="1" applyAlignment="1">
      <alignment horizontal="center"/>
    </xf>
    <xf numFmtId="164" fontId="8" fillId="3" borderId="10" xfId="0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 vertical="top"/>
    </xf>
    <xf numFmtId="167" fontId="0" fillId="4" borderId="12" xfId="0" applyNumberFormat="1" applyFont="1" applyFill="1" applyBorder="1" applyAlignment="1">
      <alignment horizontal="center" vertical="center"/>
    </xf>
    <xf numFmtId="164" fontId="8" fillId="3" borderId="13" xfId="0" applyFont="1" applyFill="1" applyBorder="1" applyAlignment="1">
      <alignment horizontal="center"/>
    </xf>
    <xf numFmtId="164" fontId="8" fillId="3" borderId="14" xfId="0" applyFont="1" applyFill="1" applyBorder="1" applyAlignment="1">
      <alignment horizontal="center"/>
    </xf>
    <xf numFmtId="164" fontId="8" fillId="3" borderId="15" xfId="0" applyFont="1" applyFill="1" applyBorder="1" applyAlignment="1">
      <alignment horizontal="center"/>
    </xf>
    <xf numFmtId="164" fontId="0" fillId="0" borderId="16" xfId="0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8" fontId="0" fillId="4" borderId="15" xfId="0" applyNumberFormat="1" applyFont="1" applyFill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8" fillId="3" borderId="16" xfId="0" applyFont="1" applyFill="1" applyBorder="1" applyAlignment="1">
      <alignment horizontal="center"/>
    </xf>
    <xf numFmtId="164" fontId="8" fillId="3" borderId="17" xfId="0" applyFont="1" applyFill="1" applyBorder="1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6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 wrapText="1"/>
    </xf>
    <xf numFmtId="167" fontId="0" fillId="4" borderId="18" xfId="0" applyNumberFormat="1" applyFill="1" applyBorder="1" applyAlignment="1">
      <alignment vertical="center"/>
    </xf>
    <xf numFmtId="167" fontId="0" fillId="0" borderId="19" xfId="0" applyNumberFormat="1" applyBorder="1" applyAlignment="1">
      <alignment vertical="center"/>
    </xf>
    <xf numFmtId="169" fontId="0" fillId="0" borderId="18" xfId="0" applyNumberFormat="1" applyFont="1" applyBorder="1" applyAlignment="1">
      <alignment horizontal="center" vertical="center"/>
    </xf>
    <xf numFmtId="170" fontId="0" fillId="0" borderId="20" xfId="0" applyNumberFormat="1" applyBorder="1" applyAlignment="1">
      <alignment horizontal="left" vertical="center"/>
    </xf>
    <xf numFmtId="164" fontId="0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8" fillId="3" borderId="21" xfId="0" applyFont="1" applyFill="1" applyBorder="1" applyAlignment="1">
      <alignment horizontal="center"/>
    </xf>
    <xf numFmtId="164" fontId="2" fillId="0" borderId="0" xfId="0" applyFont="1" applyBorder="1" applyAlignment="1">
      <alignment vertical="center"/>
    </xf>
    <xf numFmtId="164" fontId="10" fillId="4" borderId="22" xfId="0" applyFont="1" applyFill="1" applyBorder="1" applyAlignment="1">
      <alignment horizontal="center"/>
    </xf>
    <xf numFmtId="164" fontId="10" fillId="4" borderId="23" xfId="0" applyFont="1" applyFill="1" applyBorder="1" applyAlignment="1">
      <alignment horizontal="center"/>
    </xf>
    <xf numFmtId="166" fontId="0" fillId="4" borderId="24" xfId="0" applyNumberFormat="1" applyFont="1" applyFill="1" applyBorder="1" applyAlignment="1">
      <alignment horizontal="center" vertical="center"/>
    </xf>
    <xf numFmtId="164" fontId="0" fillId="4" borderId="25" xfId="0" applyFont="1" applyFill="1" applyBorder="1" applyAlignment="1">
      <alignment horizontal="center" vertical="center"/>
    </xf>
    <xf numFmtId="171" fontId="0" fillId="4" borderId="26" xfId="0" applyNumberFormat="1" applyFill="1" applyBorder="1" applyAlignment="1">
      <alignment horizontal="center"/>
    </xf>
    <xf numFmtId="167" fontId="0" fillId="4" borderId="27" xfId="0" applyNumberFormat="1" applyFill="1" applyBorder="1" applyAlignment="1">
      <alignment horizontal="center"/>
    </xf>
    <xf numFmtId="167" fontId="0" fillId="4" borderId="27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13" fillId="0" borderId="0" xfId="0" applyFont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29" xfId="0" applyBorder="1" applyAlignment="1">
      <alignment horizontal="right"/>
    </xf>
    <xf numFmtId="164" fontId="0" fillId="0" borderId="0" xfId="0" applyBorder="1" applyAlignment="1">
      <alignment/>
    </xf>
    <xf numFmtId="164" fontId="0" fillId="0" borderId="30" xfId="0" applyBorder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/>
    </xf>
    <xf numFmtId="164" fontId="14" fillId="3" borderId="31" xfId="0" applyFont="1" applyFill="1" applyBorder="1" applyAlignment="1">
      <alignment horizontal="center"/>
    </xf>
    <xf numFmtId="164" fontId="14" fillId="3" borderId="32" xfId="0" applyFont="1" applyFill="1" applyBorder="1" applyAlignment="1">
      <alignment horizontal="center"/>
    </xf>
    <xf numFmtId="164" fontId="14" fillId="3" borderId="33" xfId="0" applyFont="1" applyFill="1" applyBorder="1" applyAlignment="1">
      <alignment horizontal="center"/>
    </xf>
    <xf numFmtId="164" fontId="2" fillId="0" borderId="0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164" fontId="0" fillId="0" borderId="34" xfId="0" applyBorder="1" applyAlignment="1">
      <alignment/>
    </xf>
    <xf numFmtId="164" fontId="0" fillId="0" borderId="35" xfId="0" applyBorder="1" applyAlignment="1">
      <alignment horizontal="left"/>
    </xf>
    <xf numFmtId="164" fontId="0" fillId="0" borderId="36" xfId="0" applyBorder="1" applyAlignment="1">
      <alignment horizontal="center"/>
    </xf>
    <xf numFmtId="166" fontId="0" fillId="0" borderId="36" xfId="0" applyNumberFormat="1" applyBorder="1" applyAlignment="1">
      <alignment horizontal="right"/>
    </xf>
    <xf numFmtId="166" fontId="0" fillId="0" borderId="36" xfId="0" applyNumberFormat="1" applyBorder="1" applyAlignment="1">
      <alignment/>
    </xf>
    <xf numFmtId="166" fontId="0" fillId="0" borderId="37" xfId="0" applyNumberFormat="1" applyBorder="1" applyAlignment="1">
      <alignment/>
    </xf>
    <xf numFmtId="164" fontId="0" fillId="0" borderId="34" xfId="0" applyBorder="1" applyAlignment="1" applyProtection="1">
      <alignment/>
      <protection locked="0"/>
    </xf>
    <xf numFmtId="164" fontId="0" fillId="0" borderId="36" xfId="0" applyFont="1" applyBorder="1" applyAlignment="1">
      <alignment horizontal="left"/>
    </xf>
    <xf numFmtId="164" fontId="0" fillId="0" borderId="36" xfId="0" applyFill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37" xfId="0" applyNumberFormat="1" applyBorder="1" applyAlignment="1">
      <alignment horizontal="right"/>
    </xf>
    <xf numFmtId="173" fontId="0" fillId="0" borderId="0" xfId="0" applyNumberFormat="1" applyAlignment="1">
      <alignment/>
    </xf>
    <xf numFmtId="166" fontId="2" fillId="0" borderId="0" xfId="0" applyNumberFormat="1" applyFont="1" applyBorder="1" applyAlignment="1">
      <alignment horizontal="center" vertical="center"/>
    </xf>
    <xf numFmtId="172" fontId="0" fillId="0" borderId="36" xfId="0" applyNumberFormat="1" applyBorder="1" applyAlignment="1">
      <alignment horizontal="center"/>
    </xf>
    <xf numFmtId="164" fontId="0" fillId="0" borderId="36" xfId="0" applyFont="1" applyBorder="1" applyAlignment="1">
      <alignment horizontal="left"/>
    </xf>
    <xf numFmtId="174" fontId="0" fillId="0" borderId="0" xfId="0" applyNumberFormat="1" applyAlignment="1">
      <alignment/>
    </xf>
    <xf numFmtId="175" fontId="0" fillId="0" borderId="36" xfId="20" applyNumberFormat="1" applyFont="1" applyFill="1" applyBorder="1" applyAlignment="1" applyProtection="1">
      <alignment horizontal="center"/>
      <protection/>
    </xf>
    <xf numFmtId="166" fontId="0" fillId="0" borderId="38" xfId="0" applyNumberFormat="1" applyBorder="1" applyAlignment="1">
      <alignment horizontal="right"/>
    </xf>
    <xf numFmtId="176" fontId="0" fillId="0" borderId="37" xfId="0" applyNumberFormat="1" applyBorder="1" applyAlignment="1">
      <alignment horizontal="center"/>
    </xf>
    <xf numFmtId="177" fontId="0" fillId="0" borderId="36" xfId="0" applyNumberFormat="1" applyBorder="1" applyAlignment="1">
      <alignment horizontal="center"/>
    </xf>
    <xf numFmtId="177" fontId="0" fillId="0" borderId="37" xfId="0" applyNumberForma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right"/>
    </xf>
    <xf numFmtId="166" fontId="0" fillId="0" borderId="37" xfId="0" applyNumberFormat="1" applyFont="1" applyBorder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4" fontId="9" fillId="0" borderId="0" xfId="0" applyFont="1" applyBorder="1" applyAlignment="1">
      <alignment horizontal="left"/>
    </xf>
    <xf numFmtId="164" fontId="8" fillId="0" borderId="22" xfId="0" applyFont="1" applyBorder="1" applyAlignment="1">
      <alignment horizontal="left"/>
    </xf>
    <xf numFmtId="178" fontId="16" fillId="0" borderId="24" xfId="0" applyNumberFormat="1" applyFont="1" applyBorder="1" applyAlignment="1">
      <alignment horizontal="center" vertical="center"/>
    </xf>
    <xf numFmtId="164" fontId="8" fillId="0" borderId="23" xfId="0" applyFont="1" applyBorder="1" applyAlignment="1">
      <alignment horizontal="left"/>
    </xf>
    <xf numFmtId="164" fontId="8" fillId="0" borderId="23" xfId="0" applyFont="1" applyBorder="1" applyAlignment="1">
      <alignment horizontal="center"/>
    </xf>
    <xf numFmtId="178" fontId="16" fillId="0" borderId="25" xfId="0" applyNumberFormat="1" applyFont="1" applyBorder="1" applyAlignment="1" applyProtection="1">
      <alignment horizontal="center" vertical="center"/>
      <protection hidden="1"/>
    </xf>
    <xf numFmtId="164" fontId="8" fillId="0" borderId="26" xfId="0" applyFont="1" applyBorder="1" applyAlignment="1">
      <alignment horizontal="left"/>
    </xf>
    <xf numFmtId="164" fontId="8" fillId="0" borderId="27" xfId="0" applyFont="1" applyBorder="1" applyAlignment="1">
      <alignment horizontal="left"/>
    </xf>
    <xf numFmtId="164" fontId="8" fillId="0" borderId="27" xfId="0" applyFont="1" applyBorder="1" applyAlignment="1">
      <alignment horizontal="center"/>
    </xf>
    <xf numFmtId="164" fontId="8" fillId="3" borderId="16" xfId="0" applyFont="1" applyFill="1" applyBorder="1" applyAlignment="1">
      <alignment/>
    </xf>
    <xf numFmtId="164" fontId="8" fillId="3" borderId="39" xfId="0" applyFont="1" applyFill="1" applyBorder="1" applyAlignment="1">
      <alignment/>
    </xf>
    <xf numFmtId="164" fontId="0" fillId="4" borderId="0" xfId="0" applyFont="1" applyFill="1" applyBorder="1" applyAlignment="1">
      <alignment horizontal="left"/>
    </xf>
    <xf numFmtId="164" fontId="0" fillId="0" borderId="0" xfId="0" applyBorder="1" applyAlignment="1">
      <alignment horizontal="right"/>
    </xf>
    <xf numFmtId="164" fontId="8" fillId="0" borderId="40" xfId="0" applyFont="1" applyBorder="1" applyAlignment="1">
      <alignment/>
    </xf>
    <xf numFmtId="164" fontId="0" fillId="0" borderId="41" xfId="0" applyBorder="1" applyAlignment="1">
      <alignment/>
    </xf>
    <xf numFmtId="164" fontId="0" fillId="0" borderId="41" xfId="0" applyBorder="1" applyAlignment="1">
      <alignment horizontal="right"/>
    </xf>
    <xf numFmtId="164" fontId="0" fillId="0" borderId="42" xfId="0" applyBorder="1" applyAlignment="1">
      <alignment/>
    </xf>
    <xf numFmtId="164" fontId="8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0" fillId="0" borderId="4" xfId="0" applyBorder="1" applyAlignment="1">
      <alignment/>
    </xf>
    <xf numFmtId="164" fontId="8" fillId="0" borderId="0" xfId="0" applyFont="1" applyBorder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Border="1" applyAlignment="1">
      <alignment/>
    </xf>
    <xf numFmtId="164" fontId="8" fillId="0" borderId="6" xfId="0" applyFont="1" applyBorder="1" applyAlignment="1">
      <alignment horizontal="center"/>
    </xf>
    <xf numFmtId="164" fontId="8" fillId="0" borderId="7" xfId="0" applyFont="1" applyBorder="1" applyAlignment="1">
      <alignment/>
    </xf>
    <xf numFmtId="164" fontId="8" fillId="0" borderId="7" xfId="0" applyFont="1" applyBorder="1" applyAlignment="1">
      <alignment horizontal="right"/>
    </xf>
    <xf numFmtId="164" fontId="8" fillId="0" borderId="4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orcentaj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6"/>
  <sheetViews>
    <sheetView showGridLines="0" tabSelected="1" workbookViewId="0" topLeftCell="A1">
      <selection activeCell="D12" sqref="D12"/>
    </sheetView>
  </sheetViews>
  <sheetFormatPr defaultColWidth="11.421875" defaultRowHeight="12.75"/>
  <cols>
    <col min="1" max="1" width="4.7109375" style="0" customWidth="1"/>
    <col min="2" max="2" width="9.7109375" style="0" customWidth="1"/>
    <col min="3" max="3" width="23.8515625" style="0" customWidth="1"/>
    <col min="4" max="4" width="10.140625" style="0" customWidth="1"/>
    <col min="5" max="5" width="15.421875" style="1" customWidth="1"/>
    <col min="6" max="6" width="14.7109375" style="0" customWidth="1"/>
    <col min="7" max="7" width="17.7109375" style="0" customWidth="1"/>
    <col min="8" max="8" width="15.7109375" style="0" customWidth="1"/>
    <col min="9" max="9" width="20.421875" style="0" customWidth="1"/>
    <col min="10" max="10" width="16.57421875" style="0" customWidth="1"/>
    <col min="12" max="12" width="19.00390625" style="2" customWidth="1"/>
    <col min="13" max="13" width="19.57421875" style="3" customWidth="1"/>
    <col min="14" max="14" width="5.7109375" style="4" customWidth="1"/>
    <col min="15" max="18" width="6.57421875" style="3" customWidth="1"/>
    <col min="19" max="21" width="4.7109375" style="4" customWidth="1"/>
    <col min="22" max="23" width="4.7109375" style="3" customWidth="1"/>
    <col min="24" max="24" width="2.140625" style="3" customWidth="1"/>
    <col min="25" max="25" width="12.8515625" style="3" customWidth="1"/>
    <col min="26" max="26" width="6.57421875" style="3" customWidth="1"/>
    <col min="27" max="27" width="17.421875" style="3" customWidth="1"/>
    <col min="28" max="28" width="12.140625" style="3" customWidth="1"/>
    <col min="29" max="29" width="14.00390625" style="3" customWidth="1"/>
    <col min="30" max="30" width="13.8515625" style="3" customWidth="1"/>
    <col min="31" max="32" width="9.28125" style="3" customWidth="1"/>
    <col min="33" max="39" width="11.421875" style="5" customWidth="1"/>
    <col min="40" max="40" width="11.421875" style="6" customWidth="1"/>
    <col min="64" max="64" width="25.57421875" style="0" customWidth="1"/>
    <col min="65" max="65" width="11.57421875" style="0" customWidth="1"/>
    <col min="66" max="66" width="14.57421875" style="0" customWidth="1"/>
  </cols>
  <sheetData>
    <row r="1" spans="1:66" ht="21" customHeight="1">
      <c r="A1" s="7" t="s">
        <v>0</v>
      </c>
      <c r="B1" s="8"/>
      <c r="C1" s="8"/>
      <c r="D1" s="9"/>
      <c r="E1" s="8"/>
      <c r="F1" s="10"/>
      <c r="G1" s="10"/>
      <c r="H1" s="10"/>
      <c r="I1" s="11"/>
      <c r="L1" s="6"/>
      <c r="M1" s="4"/>
      <c r="O1" s="4"/>
      <c r="S1" s="3"/>
      <c r="T1" s="3"/>
      <c r="U1" s="3"/>
      <c r="BL1" t="s">
        <v>1</v>
      </c>
      <c r="BM1" t="s">
        <v>2</v>
      </c>
      <c r="BN1" t="s">
        <v>3</v>
      </c>
    </row>
    <row r="2" spans="1:66" ht="21" customHeight="1">
      <c r="A2" s="12" t="s">
        <v>4</v>
      </c>
      <c r="B2" s="13"/>
      <c r="C2" s="13"/>
      <c r="D2" s="14"/>
      <c r="E2" s="13"/>
      <c r="F2" s="15"/>
      <c r="G2" s="15"/>
      <c r="H2" s="15"/>
      <c r="I2" s="16"/>
      <c r="L2" s="6"/>
      <c r="M2" s="4"/>
      <c r="O2" s="4"/>
      <c r="S2" s="3"/>
      <c r="T2" s="3"/>
      <c r="U2" s="3"/>
      <c r="BL2" t="s">
        <v>5</v>
      </c>
      <c r="BM2" s="17">
        <f>3000/22*1.28</f>
        <v>174.54545454545456</v>
      </c>
      <c r="BN2" s="18">
        <v>0</v>
      </c>
    </row>
    <row r="3" spans="1:66" ht="21" customHeight="1">
      <c r="A3" s="12" t="s">
        <v>6</v>
      </c>
      <c r="B3" s="13"/>
      <c r="C3" s="13"/>
      <c r="D3" s="14"/>
      <c r="E3" s="13"/>
      <c r="F3" s="19"/>
      <c r="G3" s="19"/>
      <c r="H3" s="19"/>
      <c r="I3" s="16"/>
      <c r="L3" s="6"/>
      <c r="M3" s="4"/>
      <c r="O3" s="4"/>
      <c r="S3" s="3"/>
      <c r="T3" s="3"/>
      <c r="U3" s="3"/>
      <c r="BL3" t="s">
        <v>7</v>
      </c>
      <c r="BM3" s="17">
        <v>192</v>
      </c>
      <c r="BN3" s="18">
        <v>0.1</v>
      </c>
    </row>
    <row r="4" spans="1:66" ht="26.25" customHeight="1">
      <c r="A4" s="20" t="s">
        <v>8</v>
      </c>
      <c r="B4" s="21"/>
      <c r="C4" s="21"/>
      <c r="D4" s="22"/>
      <c r="E4" s="13"/>
      <c r="F4" s="23"/>
      <c r="G4" s="23"/>
      <c r="H4" s="23"/>
      <c r="I4" s="24"/>
      <c r="L4" s="6"/>
      <c r="M4" s="4"/>
      <c r="O4" s="4"/>
      <c r="S4" s="3"/>
      <c r="T4" s="3"/>
      <c r="U4" s="3"/>
      <c r="BL4" t="s">
        <v>9</v>
      </c>
      <c r="BM4" s="17">
        <v>211.2</v>
      </c>
      <c r="BN4" s="18">
        <v>0.2</v>
      </c>
    </row>
    <row r="5" spans="1:21" ht="16.5" customHeight="1">
      <c r="A5" s="25"/>
      <c r="B5" s="25"/>
      <c r="C5" s="25"/>
      <c r="D5" s="25"/>
      <c r="E5" s="25"/>
      <c r="F5" s="25"/>
      <c r="G5" s="25"/>
      <c r="H5" s="25"/>
      <c r="I5" s="26" t="s">
        <v>10</v>
      </c>
      <c r="L5" s="6"/>
      <c r="M5" s="4"/>
      <c r="O5" s="4"/>
      <c r="S5" s="3"/>
      <c r="T5" s="3"/>
      <c r="U5" s="3"/>
    </row>
    <row r="6" spans="1:21" ht="17.25" customHeight="1">
      <c r="A6" s="27"/>
      <c r="B6" s="27"/>
      <c r="C6" s="27"/>
      <c r="D6" s="27"/>
      <c r="E6" s="27"/>
      <c r="F6" s="27"/>
      <c r="G6" s="27"/>
      <c r="H6" s="27"/>
      <c r="I6" s="28" t="s">
        <v>11</v>
      </c>
      <c r="L6" s="6"/>
      <c r="M6" s="4"/>
      <c r="O6" s="4"/>
      <c r="S6" s="3"/>
      <c r="T6" s="3"/>
      <c r="U6" s="3"/>
    </row>
    <row r="7" spans="1:64" ht="12.75" customHeight="1">
      <c r="A7" s="29" t="s">
        <v>12</v>
      </c>
      <c r="B7" s="29"/>
      <c r="C7" s="29"/>
      <c r="D7" s="29"/>
      <c r="E7" s="29"/>
      <c r="F7" s="30" t="s">
        <v>13</v>
      </c>
      <c r="G7" s="31" t="s">
        <v>14</v>
      </c>
      <c r="H7" s="31"/>
      <c r="I7" s="26" t="s">
        <v>15</v>
      </c>
      <c r="L7" s="6"/>
      <c r="N7" s="3"/>
      <c r="S7" s="3"/>
      <c r="T7" s="3"/>
      <c r="U7" s="3"/>
      <c r="BL7" t="s">
        <v>16</v>
      </c>
    </row>
    <row r="8" spans="1:40" s="36" customFormat="1" ht="29.25" customHeight="1">
      <c r="A8" s="32"/>
      <c r="B8" s="32"/>
      <c r="C8" s="32"/>
      <c r="D8" s="32"/>
      <c r="E8" s="32"/>
      <c r="F8" s="33" t="s">
        <v>17</v>
      </c>
      <c r="G8" s="34" t="s">
        <v>18</v>
      </c>
      <c r="H8" s="34"/>
      <c r="I8" s="35">
        <v>1</v>
      </c>
      <c r="L8" s="3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8"/>
      <c r="AH8" s="38"/>
      <c r="AI8" s="38"/>
      <c r="AJ8" s="38"/>
      <c r="AK8" s="38"/>
      <c r="AL8" s="38"/>
      <c r="AM8" s="38"/>
      <c r="AN8" s="37"/>
    </row>
    <row r="9" spans="1:40" s="41" customFormat="1" ht="12.75" customHeight="1">
      <c r="A9" s="39" t="s">
        <v>19</v>
      </c>
      <c r="B9" s="39"/>
      <c r="C9" s="39"/>
      <c r="D9" s="31" t="s">
        <v>20</v>
      </c>
      <c r="E9" s="31"/>
      <c r="F9" s="31" t="s">
        <v>21</v>
      </c>
      <c r="G9" s="31"/>
      <c r="H9" s="40" t="s">
        <v>22</v>
      </c>
      <c r="I9" s="40"/>
      <c r="L9" s="4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43"/>
      <c r="AH9" s="43"/>
      <c r="AI9" s="43"/>
      <c r="AJ9" s="43"/>
      <c r="AK9" s="43"/>
      <c r="AL9" s="43"/>
      <c r="AM9" s="43"/>
      <c r="AN9" s="42"/>
    </row>
    <row r="10" spans="1:32" ht="12.75" customHeight="1">
      <c r="A10" s="44" t="s">
        <v>5</v>
      </c>
      <c r="B10" s="44"/>
      <c r="C10" s="44"/>
      <c r="D10" s="45" t="s">
        <v>23</v>
      </c>
      <c r="E10" s="45"/>
      <c r="F10" s="46">
        <v>45260</v>
      </c>
      <c r="G10" s="47"/>
      <c r="H10" s="48"/>
      <c r="I10" s="49"/>
      <c r="K10" s="50"/>
      <c r="L10" s="6"/>
      <c r="N10" s="3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2.75" customHeight="1">
      <c r="A11" s="39" t="s">
        <v>24</v>
      </c>
      <c r="B11" s="39"/>
      <c r="C11" s="39"/>
      <c r="D11" s="39"/>
      <c r="E11" s="39"/>
      <c r="F11" s="39"/>
      <c r="G11" s="31" t="s">
        <v>25</v>
      </c>
      <c r="H11" s="31"/>
      <c r="I11" s="52" t="s">
        <v>26</v>
      </c>
      <c r="L11" s="6"/>
      <c r="N11" s="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</row>
    <row r="12" spans="1:21" ht="12.75" customHeight="1">
      <c r="A12" s="54" t="s">
        <v>27</v>
      </c>
      <c r="B12" s="54"/>
      <c r="C12" s="55" t="s">
        <v>28</v>
      </c>
      <c r="D12" s="55" t="s">
        <v>29</v>
      </c>
      <c r="E12" s="55"/>
      <c r="F12" s="55"/>
      <c r="G12" s="56">
        <v>347040</v>
      </c>
      <c r="H12" s="56"/>
      <c r="I12" s="57" t="s">
        <v>30</v>
      </c>
      <c r="L12" s="6"/>
      <c r="N12" s="3"/>
      <c r="S12" s="3"/>
      <c r="T12" s="3"/>
      <c r="U12" s="3"/>
    </row>
    <row r="13" spans="1:40" s="61" customFormat="1" ht="12.75" customHeight="1">
      <c r="A13" s="58">
        <f>+F10-21</f>
        <v>45239</v>
      </c>
      <c r="B13" s="58"/>
      <c r="C13" s="59">
        <f>+A13-30</f>
        <v>45209</v>
      </c>
      <c r="D13" s="60" t="s">
        <v>31</v>
      </c>
      <c r="E13" s="60"/>
      <c r="F13" s="60"/>
      <c r="G13" s="56"/>
      <c r="H13" s="56"/>
      <c r="I13" s="57"/>
      <c r="L13" s="62"/>
      <c r="M13" s="3"/>
      <c r="N13" s="3"/>
      <c r="O13" s="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4"/>
      <c r="AH13" s="64"/>
      <c r="AI13" s="64"/>
      <c r="AJ13" s="64"/>
      <c r="AK13" s="64"/>
      <c r="AL13" s="64"/>
      <c r="AM13" s="64"/>
      <c r="AN13" s="62"/>
    </row>
    <row r="14" spans="1:32" ht="12.75" customHeight="1">
      <c r="A14" s="65"/>
      <c r="B14" s="66"/>
      <c r="C14" s="66"/>
      <c r="D14" s="66"/>
      <c r="E14" s="67"/>
      <c r="F14" s="66"/>
      <c r="G14" s="68"/>
      <c r="H14" s="66"/>
      <c r="I14" s="69"/>
      <c r="L14" s="6"/>
      <c r="M14" s="70" t="s">
        <v>32</v>
      </c>
      <c r="N14" s="71" t="s">
        <v>33</v>
      </c>
      <c r="O14" s="71"/>
      <c r="P14" s="71"/>
      <c r="Q14" s="71" t="s">
        <v>34</v>
      </c>
      <c r="R14" s="71"/>
      <c r="S14" s="71"/>
      <c r="T14" s="71" t="s">
        <v>35</v>
      </c>
      <c r="U14" s="71" t="s">
        <v>36</v>
      </c>
      <c r="V14" s="71" t="s">
        <v>37</v>
      </c>
      <c r="W14" s="71" t="s">
        <v>38</v>
      </c>
      <c r="X14" s="63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</row>
    <row r="15" spans="1:32" ht="12.75" customHeight="1">
      <c r="A15" s="72" t="s">
        <v>39</v>
      </c>
      <c r="B15" s="72"/>
      <c r="C15" s="72"/>
      <c r="D15" s="73" t="s">
        <v>40</v>
      </c>
      <c r="E15" s="73" t="s">
        <v>41</v>
      </c>
      <c r="F15" s="73" t="s">
        <v>42</v>
      </c>
      <c r="G15" s="73" t="s">
        <v>43</v>
      </c>
      <c r="H15" s="73" t="s">
        <v>44</v>
      </c>
      <c r="I15" s="74" t="s">
        <v>45</v>
      </c>
      <c r="L15" s="6"/>
      <c r="M15" s="70"/>
      <c r="N15" s="71" t="s">
        <v>46</v>
      </c>
      <c r="O15" s="71" t="s">
        <v>47</v>
      </c>
      <c r="P15" s="71" t="s">
        <v>48</v>
      </c>
      <c r="Q15" s="71" t="s">
        <v>49</v>
      </c>
      <c r="R15" s="71" t="s">
        <v>50</v>
      </c>
      <c r="S15" s="71" t="s">
        <v>51</v>
      </c>
      <c r="T15" s="71"/>
      <c r="U15" s="71"/>
      <c r="V15" s="71"/>
      <c r="W15" s="71"/>
      <c r="X15" s="63">
        <v>1</v>
      </c>
      <c r="Y15" s="75" t="s">
        <v>52</v>
      </c>
      <c r="Z15" s="75" t="s">
        <v>53</v>
      </c>
      <c r="AA15" s="75" t="s">
        <v>54</v>
      </c>
      <c r="AB15" s="75" t="s">
        <v>55</v>
      </c>
      <c r="AC15" s="71">
        <v>0</v>
      </c>
      <c r="AD15" s="75" t="s">
        <v>56</v>
      </c>
      <c r="AE15" s="75" t="s">
        <v>57</v>
      </c>
      <c r="AF15" s="76">
        <f>INT(W16)</f>
        <v>0</v>
      </c>
    </row>
    <row r="16" spans="1:32" ht="12.75" customHeight="1">
      <c r="A16" s="77"/>
      <c r="B16" s="78"/>
      <c r="C16" s="78"/>
      <c r="D16" s="79"/>
      <c r="E16" s="80"/>
      <c r="F16" s="81"/>
      <c r="G16" s="81"/>
      <c r="H16" s="81"/>
      <c r="I16" s="82"/>
      <c r="L16" s="6"/>
      <c r="M16" s="70"/>
      <c r="N16" s="63">
        <f>INT(M17/100000000)</f>
        <v>0</v>
      </c>
      <c r="O16" s="63">
        <f>INT(N17/10000000)</f>
        <v>0</v>
      </c>
      <c r="P16" s="63">
        <f>INT(O17/1000000)</f>
        <v>0</v>
      </c>
      <c r="Q16" s="63">
        <f>INT(P17/100000)</f>
        <v>0</v>
      </c>
      <c r="R16" s="63">
        <f>INT(Q17/10000)</f>
        <v>1</v>
      </c>
      <c r="S16" s="63">
        <f>INT(R17/1000)</f>
        <v>3</v>
      </c>
      <c r="T16" s="63">
        <f>INT(S17/100)</f>
        <v>7</v>
      </c>
      <c r="U16" s="63">
        <f>INT(T17/10)</f>
        <v>9</v>
      </c>
      <c r="V16" s="63">
        <f>INT(U17/1)</f>
        <v>5</v>
      </c>
      <c r="W16" s="76">
        <f>V17*100</f>
        <v>0</v>
      </c>
      <c r="X16" s="63">
        <v>2</v>
      </c>
      <c r="Y16" s="75" t="s">
        <v>58</v>
      </c>
      <c r="Z16" s="71">
        <v>0</v>
      </c>
      <c r="AA16" s="75" t="s">
        <v>59</v>
      </c>
      <c r="AB16" s="75" t="s">
        <v>60</v>
      </c>
      <c r="AC16" s="75" t="s">
        <v>61</v>
      </c>
      <c r="AD16" s="75" t="s">
        <v>62</v>
      </c>
      <c r="AE16" s="75" t="s">
        <v>63</v>
      </c>
      <c r="AF16" s="63"/>
    </row>
    <row r="17" spans="1:32" ht="12.75" customHeight="1">
      <c r="A17" s="83"/>
      <c r="B17" s="84" t="s">
        <v>64</v>
      </c>
      <c r="C17" s="84"/>
      <c r="D17" s="85">
        <v>1</v>
      </c>
      <c r="E17" s="86">
        <f>(+G12/22)*D17</f>
        <v>15774.545454545454</v>
      </c>
      <c r="F17" s="86"/>
      <c r="G17" s="80"/>
      <c r="H17" s="80"/>
      <c r="I17" s="87"/>
      <c r="K17" s="88"/>
      <c r="L17" s="6"/>
      <c r="M17" s="89">
        <f>+I30</f>
        <v>13795</v>
      </c>
      <c r="N17" s="63">
        <f>M17-(N16*100000000)</f>
        <v>13795</v>
      </c>
      <c r="O17" s="63">
        <f>N17-(O16*10000000)</f>
        <v>13795</v>
      </c>
      <c r="P17" s="76">
        <f>O17-(P16*1000000)</f>
        <v>13795</v>
      </c>
      <c r="Q17" s="63">
        <f>P17-(Q16*100000)</f>
        <v>13795</v>
      </c>
      <c r="R17" s="63">
        <f>Q17-(R16*10000)</f>
        <v>3795</v>
      </c>
      <c r="S17" s="63">
        <f>R17-(S16*1000)</f>
        <v>795</v>
      </c>
      <c r="T17" s="63">
        <f>S17-(T16*100)</f>
        <v>95</v>
      </c>
      <c r="U17" s="63">
        <f>T17-(U16*10)</f>
        <v>5</v>
      </c>
      <c r="V17" s="89">
        <f>U17-(V16*1)</f>
        <v>0</v>
      </c>
      <c r="W17" s="63"/>
      <c r="X17" s="63">
        <v>3</v>
      </c>
      <c r="Y17" s="75" t="s">
        <v>65</v>
      </c>
      <c r="Z17" s="71">
        <v>0</v>
      </c>
      <c r="AA17" s="75" t="s">
        <v>66</v>
      </c>
      <c r="AB17" s="75" t="s">
        <v>67</v>
      </c>
      <c r="AC17" s="75" t="s">
        <v>68</v>
      </c>
      <c r="AD17" s="75" t="s">
        <v>69</v>
      </c>
      <c r="AE17" s="75" t="s">
        <v>70</v>
      </c>
      <c r="AF17" s="63"/>
    </row>
    <row r="18" spans="1:32" ht="12.75" customHeight="1">
      <c r="A18" s="83"/>
      <c r="B18" s="84" t="s">
        <v>71</v>
      </c>
      <c r="C18" s="84"/>
      <c r="D18" s="90">
        <v>0</v>
      </c>
      <c r="E18" s="86">
        <f>+E17*D18/100</f>
        <v>0</v>
      </c>
      <c r="F18" s="86"/>
      <c r="G18" s="80"/>
      <c r="H18" s="80"/>
      <c r="I18" s="87"/>
      <c r="L18" s="6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>
        <v>4</v>
      </c>
      <c r="Y18" s="75" t="s">
        <v>72</v>
      </c>
      <c r="Z18" s="71">
        <v>0</v>
      </c>
      <c r="AA18" s="75" t="s">
        <v>73</v>
      </c>
      <c r="AB18" s="75" t="s">
        <v>74</v>
      </c>
      <c r="AC18" s="75" t="s">
        <v>75</v>
      </c>
      <c r="AD18" s="75" t="s">
        <v>76</v>
      </c>
      <c r="AE18" s="75" t="s">
        <v>77</v>
      </c>
      <c r="AF18" s="63"/>
    </row>
    <row r="19" spans="1:32" ht="12.75" customHeight="1">
      <c r="A19" s="83"/>
      <c r="B19" s="84" t="s">
        <v>78</v>
      </c>
      <c r="C19" s="84"/>
      <c r="D19" s="85">
        <v>1</v>
      </c>
      <c r="E19" s="86">
        <f>+IF(D19=0,0,(E17+E18)*0.1)</f>
        <v>1577.4545454545455</v>
      </c>
      <c r="F19" s="86"/>
      <c r="G19" s="80"/>
      <c r="H19" s="80"/>
      <c r="I19" s="87"/>
      <c r="L19" s="6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>
        <v>5</v>
      </c>
      <c r="Y19" s="75" t="s">
        <v>79</v>
      </c>
      <c r="Z19" s="71">
        <v>0</v>
      </c>
      <c r="AA19" s="75" t="s">
        <v>80</v>
      </c>
      <c r="AB19" s="75" t="s">
        <v>81</v>
      </c>
      <c r="AC19" s="75" t="s">
        <v>82</v>
      </c>
      <c r="AD19" s="75" t="s">
        <v>83</v>
      </c>
      <c r="AE19" s="75" t="s">
        <v>84</v>
      </c>
      <c r="AF19" s="63"/>
    </row>
    <row r="20" spans="1:32" ht="12.75" customHeight="1" hidden="1">
      <c r="A20" s="83"/>
      <c r="B20" s="91" t="s">
        <v>85</v>
      </c>
      <c r="C20" s="91"/>
      <c r="D20" s="85">
        <v>0</v>
      </c>
      <c r="E20" s="86">
        <f>(E17+E18+E19)/D17/6*D20*1.5</f>
        <v>0</v>
      </c>
      <c r="F20" s="86"/>
      <c r="G20" s="80"/>
      <c r="H20" s="80"/>
      <c r="I20" s="87"/>
      <c r="L20" s="6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75"/>
      <c r="Z20" s="71"/>
      <c r="AA20" s="75"/>
      <c r="AB20" s="75"/>
      <c r="AC20" s="75"/>
      <c r="AD20" s="75"/>
      <c r="AE20" s="75"/>
      <c r="AF20" s="63"/>
    </row>
    <row r="21" spans="1:32" ht="12.75" customHeight="1" hidden="1">
      <c r="A21" s="83"/>
      <c r="B21" s="91" t="s">
        <v>86</v>
      </c>
      <c r="C21" s="91"/>
      <c r="D21" s="85">
        <v>0</v>
      </c>
      <c r="E21" s="86">
        <f>(E17+E18+E19)/D17/6*D21*2</f>
        <v>0</v>
      </c>
      <c r="F21" s="86"/>
      <c r="G21" s="80"/>
      <c r="H21" s="80"/>
      <c r="I21" s="87"/>
      <c r="K21" s="92"/>
      <c r="L21" s="6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>
        <v>6</v>
      </c>
      <c r="Y21" s="75" t="s">
        <v>87</v>
      </c>
      <c r="Z21" s="71">
        <v>0</v>
      </c>
      <c r="AA21" s="75" t="s">
        <v>88</v>
      </c>
      <c r="AB21" s="75" t="s">
        <v>89</v>
      </c>
      <c r="AC21" s="75" t="s">
        <v>90</v>
      </c>
      <c r="AD21" s="75" t="s">
        <v>91</v>
      </c>
      <c r="AE21" s="75" t="s">
        <v>92</v>
      </c>
      <c r="AF21" s="63"/>
    </row>
    <row r="22" spans="1:32" ht="12.75" customHeight="1">
      <c r="A22" s="83"/>
      <c r="B22" s="84" t="s">
        <v>93</v>
      </c>
      <c r="C22" s="84"/>
      <c r="D22" s="93">
        <v>0.11</v>
      </c>
      <c r="E22" s="86"/>
      <c r="F22" s="86">
        <f aca="true" t="shared" si="0" ref="F22:F25">$C$30*D22%*100</f>
        <v>1908.7200000000003</v>
      </c>
      <c r="G22" s="80"/>
      <c r="H22" s="80"/>
      <c r="I22" s="87"/>
      <c r="L22" s="6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>
        <v>7</v>
      </c>
      <c r="Y22" s="75" t="s">
        <v>94</v>
      </c>
      <c r="Z22" s="71">
        <v>0</v>
      </c>
      <c r="AA22" s="75" t="s">
        <v>95</v>
      </c>
      <c r="AB22" s="75" t="s">
        <v>96</v>
      </c>
      <c r="AC22" s="75" t="s">
        <v>97</v>
      </c>
      <c r="AD22" s="75" t="s">
        <v>98</v>
      </c>
      <c r="AE22" s="75" t="s">
        <v>99</v>
      </c>
      <c r="AF22" s="63"/>
    </row>
    <row r="23" spans="1:32" ht="12.75" customHeight="1">
      <c r="A23" s="83"/>
      <c r="B23" s="84" t="s">
        <v>100</v>
      </c>
      <c r="C23" s="84"/>
      <c r="D23" s="93">
        <v>0.03</v>
      </c>
      <c r="E23" s="86"/>
      <c r="F23" s="86">
        <f t="shared" si="0"/>
        <v>520.56</v>
      </c>
      <c r="G23" s="80"/>
      <c r="H23" s="80"/>
      <c r="I23" s="87"/>
      <c r="L23" s="6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>
        <v>8</v>
      </c>
      <c r="Y23" s="75" t="s">
        <v>101</v>
      </c>
      <c r="Z23" s="71">
        <v>0</v>
      </c>
      <c r="AA23" s="75" t="s">
        <v>102</v>
      </c>
      <c r="AB23" s="75" t="s">
        <v>103</v>
      </c>
      <c r="AC23" s="75" t="s">
        <v>104</v>
      </c>
      <c r="AD23" s="75" t="s">
        <v>105</v>
      </c>
      <c r="AE23" s="75" t="s">
        <v>106</v>
      </c>
      <c r="AF23" s="63"/>
    </row>
    <row r="24" spans="1:32" ht="12.75" customHeight="1">
      <c r="A24" s="83"/>
      <c r="B24" s="84" t="s">
        <v>107</v>
      </c>
      <c r="C24" s="84"/>
      <c r="D24" s="93">
        <v>0.03</v>
      </c>
      <c r="E24" s="86"/>
      <c r="F24" s="86">
        <f t="shared" si="0"/>
        <v>520.56</v>
      </c>
      <c r="G24" s="80"/>
      <c r="H24" s="80"/>
      <c r="I24" s="87"/>
      <c r="L24" s="6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>
        <v>9</v>
      </c>
      <c r="Y24" s="75" t="s">
        <v>108</v>
      </c>
      <c r="Z24" s="71">
        <v>0</v>
      </c>
      <c r="AA24" s="75" t="s">
        <v>109</v>
      </c>
      <c r="AB24" s="75" t="s">
        <v>110</v>
      </c>
      <c r="AC24" s="75" t="s">
        <v>111</v>
      </c>
      <c r="AD24" s="75" t="s">
        <v>112</v>
      </c>
      <c r="AE24" s="75" t="s">
        <v>113</v>
      </c>
      <c r="AF24" s="63"/>
    </row>
    <row r="25" spans="1:32" ht="12.75" customHeight="1">
      <c r="A25" s="83"/>
      <c r="B25" s="84" t="s">
        <v>114</v>
      </c>
      <c r="C25" s="84"/>
      <c r="D25" s="93">
        <v>0.035</v>
      </c>
      <c r="E25" s="86"/>
      <c r="F25" s="86">
        <f t="shared" si="0"/>
        <v>607.32</v>
      </c>
      <c r="G25" s="80"/>
      <c r="H25" s="94"/>
      <c r="I25" s="95"/>
      <c r="L25" s="6"/>
      <c r="M25" s="71">
        <f>CONCATENATE(Y27,Z27,AA27,AB27,AC27,AD27,AE27,"CON"," ",AF27)</f>
        <v>0</v>
      </c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63"/>
      <c r="Y25" s="75">
        <f>VLOOKUP(S16,X14:AF24,2,FALSE)</f>
        <v>0</v>
      </c>
      <c r="Z25" s="75">
        <f>IF(U16+V16=0,VLOOKUP(T16,X14:AF24,3,FALSE),0)</f>
        <v>0</v>
      </c>
      <c r="AA25" s="75">
        <f>IF(U16+V16=0," ",VLOOKUP(T16,X14:AF24,4,FALSE))</f>
        <v>0</v>
      </c>
      <c r="AB25" s="75">
        <f>IF(V16=0,VLOOKUP(U16,X14:AF24,5,FALSE),0)</f>
        <v>0</v>
      </c>
      <c r="AC25" s="75">
        <f>IF(V16=0,"",VLOOKUP(U16,X14:AF24,6,FALSE))</f>
        <v>0</v>
      </c>
      <c r="AD25" s="75">
        <f>IF(U16=1,VLOOKUP(V16,X14:AF24,7,FALSE),0)</f>
        <v>0</v>
      </c>
      <c r="AE25" s="75">
        <f>IF(U16=1,"",IF(V16=0,"",VLOOKUP(V16,X14:AF24,8,FALSE)))</f>
        <v>0</v>
      </c>
      <c r="AF25" s="76"/>
    </row>
    <row r="26" spans="1:32" ht="12.75" customHeight="1">
      <c r="A26" s="83"/>
      <c r="B26" s="84" t="s">
        <v>115</v>
      </c>
      <c r="C26" s="84"/>
      <c r="D26" s="93">
        <v>0.025</v>
      </c>
      <c r="E26" s="86"/>
      <c r="F26" s="86">
        <v>0</v>
      </c>
      <c r="G26" s="80"/>
      <c r="H26" s="94"/>
      <c r="I26" s="95"/>
      <c r="L26" s="6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63"/>
      <c r="Y26" s="75"/>
      <c r="Z26" s="75"/>
      <c r="AA26" s="75"/>
      <c r="AB26" s="75"/>
      <c r="AC26" s="75"/>
      <c r="AD26" s="75"/>
      <c r="AE26" s="75"/>
      <c r="AF26" s="76"/>
    </row>
    <row r="27" spans="1:32" ht="12.75" customHeight="1">
      <c r="A27" s="83"/>
      <c r="B27" s="91" t="s">
        <v>116</v>
      </c>
      <c r="C27" s="91"/>
      <c r="D27" s="79"/>
      <c r="E27" s="86"/>
      <c r="F27" s="96"/>
      <c r="G27" s="80"/>
      <c r="H27" s="94"/>
      <c r="I27" s="97">
        <f>ROUNDUP((C30-F30),0)-(C30-F30)</f>
        <v>0.15999999999985448</v>
      </c>
      <c r="J27" s="98"/>
      <c r="L27" s="6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63"/>
      <c r="Y27" s="75">
        <f>IF(Y25=0,"",Y25)</f>
        <v>0</v>
      </c>
      <c r="Z27" s="75">
        <f>IF(Z25=0,"",Z25)</f>
        <v>0</v>
      </c>
      <c r="AA27" s="75">
        <f>IF(AA25=0,"",AA25)</f>
        <v>0</v>
      </c>
      <c r="AB27" s="75">
        <f>IF(AB25=0,"",AB25)</f>
        <v>0</v>
      </c>
      <c r="AC27" s="75">
        <f>IF(AC25=0,"",AC25)</f>
        <v>0</v>
      </c>
      <c r="AD27" s="75">
        <f>IF(AD25=0,"",AD25)</f>
        <v>0</v>
      </c>
      <c r="AE27" s="75">
        <f>IF(AE25=0,"",AE25)</f>
        <v>0</v>
      </c>
      <c r="AF27" s="99">
        <f>CONCATENATE(AF15,"/100")</f>
        <v>0</v>
      </c>
    </row>
    <row r="28" spans="1:21" ht="17.25" customHeight="1">
      <c r="A28" s="83"/>
      <c r="B28" s="84"/>
      <c r="C28" s="84"/>
      <c r="D28" s="79"/>
      <c r="E28" s="86"/>
      <c r="F28" s="86"/>
      <c r="G28" s="80"/>
      <c r="H28" s="80"/>
      <c r="I28" s="87"/>
      <c r="J28" s="100"/>
      <c r="L28" s="6"/>
      <c r="N28" s="3"/>
      <c r="S28" s="3"/>
      <c r="T28" s="3"/>
      <c r="U28" s="3"/>
    </row>
    <row r="29" spans="1:21" ht="17.25" customHeight="1">
      <c r="A29" s="83"/>
      <c r="B29" s="84"/>
      <c r="C29" s="84"/>
      <c r="D29" s="79"/>
      <c r="E29" s="80"/>
      <c r="F29" s="80"/>
      <c r="G29" s="80"/>
      <c r="H29" s="80"/>
      <c r="I29" s="101"/>
      <c r="J29" s="102"/>
      <c r="L29" s="6"/>
      <c r="M29" s="103"/>
      <c r="N29" s="3"/>
      <c r="S29" s="3"/>
      <c r="T29" s="3"/>
      <c r="U29" s="3"/>
    </row>
    <row r="30" spans="1:21" ht="12.75" customHeight="1">
      <c r="A30" s="104" t="s">
        <v>117</v>
      </c>
      <c r="B30" s="104"/>
      <c r="C30" s="105">
        <f>SUM(E17:E27)</f>
        <v>17352</v>
      </c>
      <c r="D30" s="106" t="s">
        <v>117</v>
      </c>
      <c r="E30" s="106"/>
      <c r="F30" s="105">
        <f>SUM(F22:F29)</f>
        <v>3557.1600000000003</v>
      </c>
      <c r="G30" s="105"/>
      <c r="H30" s="107" t="s">
        <v>118</v>
      </c>
      <c r="I30" s="108">
        <f>C30-F30+I27</f>
        <v>13795</v>
      </c>
      <c r="L30" s="6"/>
      <c r="M30" s="103"/>
      <c r="N30" s="103"/>
      <c r="O30" s="103"/>
      <c r="S30" s="3"/>
      <c r="T30" s="3"/>
      <c r="U30" s="3"/>
    </row>
    <row r="31" spans="1:21" ht="12.75" customHeight="1">
      <c r="A31" s="109" t="s">
        <v>119</v>
      </c>
      <c r="B31" s="109"/>
      <c r="C31" s="105"/>
      <c r="D31" s="110" t="s">
        <v>44</v>
      </c>
      <c r="E31" s="110"/>
      <c r="F31" s="105"/>
      <c r="G31" s="105"/>
      <c r="H31" s="111" t="s">
        <v>120</v>
      </c>
      <c r="I31" s="108"/>
      <c r="L31" s="6"/>
      <c r="S31" s="3"/>
      <c r="T31" s="3"/>
      <c r="U31" s="3"/>
    </row>
    <row r="32" spans="1:21" ht="15" customHeight="1">
      <c r="A32" s="112" t="s">
        <v>121</v>
      </c>
      <c r="B32" s="113"/>
      <c r="D32" s="114" t="s">
        <v>122</v>
      </c>
      <c r="E32" s="115"/>
      <c r="F32" s="68"/>
      <c r="G32" s="68"/>
      <c r="H32" s="68"/>
      <c r="I32" s="16"/>
      <c r="L32" s="6"/>
      <c r="S32" s="3"/>
      <c r="T32" s="3"/>
      <c r="U32" s="3"/>
    </row>
    <row r="33" spans="1:40" s="120" customFormat="1" ht="12.75" customHeight="1">
      <c r="A33" s="116" t="s">
        <v>123</v>
      </c>
      <c r="B33" s="117"/>
      <c r="C33" s="117"/>
      <c r="D33" s="117"/>
      <c r="E33" s="118"/>
      <c r="F33" s="117"/>
      <c r="G33" s="117"/>
      <c r="H33" s="117"/>
      <c r="I33" s="119"/>
      <c r="J33"/>
      <c r="L33" s="2"/>
      <c r="M33" s="3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21"/>
      <c r="AH33" s="121"/>
      <c r="AI33" s="121"/>
      <c r="AJ33" s="121"/>
      <c r="AK33" s="121"/>
      <c r="AL33" s="121"/>
      <c r="AM33" s="121"/>
      <c r="AN33" s="122"/>
    </row>
    <row r="34" spans="1:40" s="120" customFormat="1" ht="12.75" customHeight="1">
      <c r="A34" s="123"/>
      <c r="B34" s="68"/>
      <c r="C34" s="68"/>
      <c r="D34" s="68"/>
      <c r="E34" s="124">
        <f>+M25</f>
        <v>0</v>
      </c>
      <c r="F34" s="68"/>
      <c r="G34" s="68"/>
      <c r="H34" s="68"/>
      <c r="I34" s="16"/>
      <c r="J34" s="125"/>
      <c r="L34" s="2"/>
      <c r="M34" s="3"/>
      <c r="N34" s="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21"/>
      <c r="AH34" s="121"/>
      <c r="AI34" s="121"/>
      <c r="AJ34" s="121"/>
      <c r="AK34" s="121"/>
      <c r="AL34" s="121"/>
      <c r="AM34" s="121"/>
      <c r="AN34" s="122"/>
    </row>
    <row r="35" spans="1:21" ht="1.5" customHeight="1">
      <c r="A35" s="123"/>
      <c r="B35" s="68"/>
      <c r="C35" s="68"/>
      <c r="D35" s="68"/>
      <c r="E35" s="115"/>
      <c r="F35" s="68"/>
      <c r="G35" s="68"/>
      <c r="H35" s="68"/>
      <c r="I35" s="16"/>
      <c r="M35" s="126"/>
      <c r="N35" s="126"/>
      <c r="O35" s="126"/>
      <c r="S35" s="3"/>
      <c r="T35" s="3"/>
      <c r="U35" s="3"/>
    </row>
    <row r="36" spans="1:21" ht="12.75" customHeight="1">
      <c r="A36" s="127" t="s">
        <v>124</v>
      </c>
      <c r="B36" s="127"/>
      <c r="C36" s="128"/>
      <c r="D36" s="128"/>
      <c r="E36" s="129"/>
      <c r="F36" s="128"/>
      <c r="G36" s="128"/>
      <c r="H36" s="130">
        <f>+IF(A36="ORIGINAL","FIRMA DEL EMPLEADO","FIRMA DEL EMPLEADOR")</f>
        <v>0</v>
      </c>
      <c r="I36" s="130"/>
      <c r="S36" s="3"/>
      <c r="T36" s="3"/>
      <c r="U36" s="3"/>
    </row>
    <row r="37" ht="17.25" customHeight="1"/>
    <row r="38" ht="17.25" customHeight="1"/>
  </sheetData>
  <sheetProtection selectLockedCells="1" selectUnlockedCells="1"/>
  <mergeCells count="50">
    <mergeCell ref="A5:H5"/>
    <mergeCell ref="A6:H6"/>
    <mergeCell ref="A7:E7"/>
    <mergeCell ref="G7:H7"/>
    <mergeCell ref="A8:E8"/>
    <mergeCell ref="G8:H8"/>
    <mergeCell ref="A9:C9"/>
    <mergeCell ref="D9:E9"/>
    <mergeCell ref="F9:G9"/>
    <mergeCell ref="H9:I9"/>
    <mergeCell ref="A10:C10"/>
    <mergeCell ref="D10:E10"/>
    <mergeCell ref="A11:F11"/>
    <mergeCell ref="G11:H11"/>
    <mergeCell ref="A12:B12"/>
    <mergeCell ref="D12:F12"/>
    <mergeCell ref="G12:H13"/>
    <mergeCell ref="I12:I13"/>
    <mergeCell ref="A13:B13"/>
    <mergeCell ref="D13:F13"/>
    <mergeCell ref="M14:M16"/>
    <mergeCell ref="N14:P14"/>
    <mergeCell ref="Q14:S14"/>
    <mergeCell ref="T14:T15"/>
    <mergeCell ref="U14:U15"/>
    <mergeCell ref="V14:V15"/>
    <mergeCell ref="W14:W15"/>
    <mergeCell ref="A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M25:W27"/>
    <mergeCell ref="B27:C27"/>
    <mergeCell ref="B28:C28"/>
    <mergeCell ref="B29:C29"/>
    <mergeCell ref="A30:B30"/>
    <mergeCell ref="C30:C31"/>
    <mergeCell ref="D30:E30"/>
    <mergeCell ref="F30:G31"/>
    <mergeCell ref="I30:I31"/>
    <mergeCell ref="A31:B31"/>
    <mergeCell ref="D31:E31"/>
    <mergeCell ref="A36:B36"/>
    <mergeCell ref="H36:I36"/>
  </mergeCells>
  <dataValidations count="2">
    <dataValidation type="list" allowBlank="1" showErrorMessage="1" sqref="A10:C10">
      <formula1>BL2:BL4</formula1>
      <formula2>0</formula2>
    </dataValidation>
    <dataValidation type="list" allowBlank="1" showErrorMessage="1" sqref="A36">
      <formula1>$BL$7:$BL$7</formula1>
      <formula2>0</formula2>
    </dataValidation>
  </dataValidations>
  <printOptions horizontalCentered="1" verticalCentered="1"/>
  <pageMargins left="0.39375" right="0.39375" top="0.39375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Pereyra</dc:creator>
  <cp:keywords/>
  <dc:description/>
  <cp:lastModifiedBy/>
  <cp:lastPrinted>2023-07-04T15:19:21Z</cp:lastPrinted>
  <dcterms:created xsi:type="dcterms:W3CDTF">2008-08-15T11:46:35Z</dcterms:created>
  <dcterms:modified xsi:type="dcterms:W3CDTF">2023-12-06T18:07:25Z</dcterms:modified>
  <cp:category/>
  <cp:version/>
  <cp:contentType/>
  <cp:contentStatus/>
  <cp:revision>1</cp:revision>
</cp:coreProperties>
</file>